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a0c941921615418/Desktop/GRAIN SHARK MAIN/Crop Trackers/OTHER TRACKERS/"/>
    </mc:Choice>
  </mc:AlternateContent>
  <xr:revisionPtr revIDLastSave="915" documentId="8_{2D98AAA0-C560-4C96-B77A-274B3E891A53}" xr6:coauthVersionLast="47" xr6:coauthVersionMax="47" xr10:uidLastSave="{84598FF4-5462-4160-AF9B-3145E4BF6FF4}"/>
  <bookViews>
    <workbookView xWindow="38290" yWindow="-110" windowWidth="38620" windowHeight="21100" xr2:uid="{FABB3BEE-F830-49C2-897C-0C477490C3DB}"/>
  </bookViews>
  <sheets>
    <sheet name="Quick Start Guide" sheetId="10" r:id="rId1"/>
    <sheet name="Production Cost Comparison" sheetId="1" r:id="rId2"/>
    <sheet name="Production Cost Summary" sheetId="6" r:id="rId3"/>
    <sheet name="Yield Estimates" sheetId="3" r:id="rId4"/>
    <sheet name="Price Analysis" sheetId="5" r:id="rId5"/>
    <sheet name="Cash Averages 2016-2025" sheetId="14" r:id="rId6"/>
    <sheet name="Profitability Analysis" sheetId="7" r:id="rId7"/>
    <sheet name="Break-Even Analysis" sheetId="11" r:id="rId8"/>
    <sheet name=" Margin Analysis" sheetId="17" r:id="rId9"/>
    <sheet name="Margin Comparisons" sheetId="18" r:id="rId10"/>
    <sheet name="Crop Rankings" sheetId="9" r:id="rId11"/>
    <sheet name="Full Summary View" sheetId="16" r:id="rId12"/>
    <sheet name="Resources" sheetId="12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8" l="1"/>
  <c r="C4" i="3"/>
  <c r="C7" i="3"/>
  <c r="C24" i="3"/>
  <c r="E24" i="3"/>
  <c r="E23" i="3"/>
  <c r="E22" i="3"/>
  <c r="E21" i="3"/>
  <c r="C19" i="3"/>
  <c r="E19" i="3"/>
  <c r="E18" i="3"/>
  <c r="E20" i="3"/>
  <c r="E16" i="3"/>
  <c r="E12" i="3"/>
  <c r="E5" i="3"/>
  <c r="E9" i="3"/>
  <c r="E10" i="3"/>
  <c r="E8" i="3"/>
  <c r="E4" i="3"/>
  <c r="E15" i="3"/>
  <c r="E7" i="3"/>
  <c r="O31" i="14" l="1"/>
  <c r="N31" i="14"/>
  <c r="M31" i="14"/>
  <c r="T31" i="14"/>
  <c r="S31" i="14"/>
  <c r="R31" i="14"/>
  <c r="Y31" i="14"/>
  <c r="X31" i="14"/>
  <c r="W31" i="14"/>
  <c r="AD15" i="14"/>
  <c r="AC15" i="14"/>
  <c r="AB15" i="14"/>
  <c r="AD31" i="14"/>
  <c r="AC31" i="14"/>
  <c r="AB31" i="14"/>
  <c r="O47" i="14" l="1"/>
  <c r="N47" i="14"/>
  <c r="M47" i="14"/>
  <c r="T15" i="14"/>
  <c r="S15" i="14"/>
  <c r="R15" i="14"/>
  <c r="Y15" i="14"/>
  <c r="X15" i="14"/>
  <c r="W15" i="14"/>
  <c r="J31" i="14"/>
  <c r="I31" i="14"/>
  <c r="H31" i="14"/>
  <c r="E31" i="14"/>
  <c r="D31" i="14"/>
  <c r="C31" i="14"/>
  <c r="E47" i="14"/>
  <c r="D47" i="14"/>
  <c r="C47" i="14"/>
  <c r="O15" i="14"/>
  <c r="N15" i="14"/>
  <c r="M15" i="14"/>
  <c r="J47" i="14"/>
  <c r="I47" i="14"/>
  <c r="H47" i="14"/>
  <c r="J15" i="14"/>
  <c r="I15" i="14"/>
  <c r="H15" i="14"/>
  <c r="E15" i="14"/>
  <c r="D15" i="14"/>
  <c r="C15" i="14"/>
  <c r="C23" i="3" l="1"/>
  <c r="C8" i="3"/>
  <c r="M22" i="3" l="1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M18" i="3" s="1"/>
  <c r="L19" i="3"/>
  <c r="M19" i="3" s="1"/>
  <c r="L20" i="3"/>
  <c r="M20" i="3" s="1"/>
  <c r="L21" i="3"/>
  <c r="L22" i="3"/>
  <c r="L23" i="3"/>
  <c r="M23" i="3" s="1"/>
  <c r="L24" i="3"/>
  <c r="M24" i="3" s="1"/>
  <c r="L4" i="3"/>
  <c r="N5" i="5" l="1"/>
  <c r="O5" i="5"/>
  <c r="P5" i="5"/>
  <c r="N6" i="5"/>
  <c r="O6" i="5"/>
  <c r="P6" i="5"/>
  <c r="N7" i="5"/>
  <c r="O7" i="5"/>
  <c r="P7" i="5"/>
  <c r="N8" i="5"/>
  <c r="O8" i="5"/>
  <c r="P8" i="5"/>
  <c r="N9" i="5"/>
  <c r="O9" i="5"/>
  <c r="P9" i="5"/>
  <c r="N10" i="5"/>
  <c r="O10" i="5"/>
  <c r="P10" i="5"/>
  <c r="N11" i="5"/>
  <c r="O11" i="5"/>
  <c r="P11" i="5"/>
  <c r="N12" i="5"/>
  <c r="O12" i="5"/>
  <c r="P12" i="5"/>
  <c r="N13" i="5"/>
  <c r="O13" i="5"/>
  <c r="P13" i="5"/>
  <c r="N14" i="5"/>
  <c r="O14" i="5"/>
  <c r="P14" i="5"/>
  <c r="N15" i="5"/>
  <c r="O15" i="5"/>
  <c r="P15" i="5"/>
  <c r="N16" i="5"/>
  <c r="O16" i="5"/>
  <c r="P16" i="5"/>
  <c r="N17" i="5"/>
  <c r="O17" i="5"/>
  <c r="P17" i="5"/>
  <c r="N18" i="5"/>
  <c r="O18" i="5"/>
  <c r="P18" i="5"/>
  <c r="N19" i="5"/>
  <c r="O19" i="5"/>
  <c r="P19" i="5"/>
  <c r="N20" i="5"/>
  <c r="O20" i="5"/>
  <c r="P20" i="5"/>
  <c r="N21" i="5"/>
  <c r="O21" i="5"/>
  <c r="P21" i="5"/>
  <c r="N22" i="5"/>
  <c r="O22" i="5"/>
  <c r="P22" i="5"/>
  <c r="N23" i="5"/>
  <c r="O23" i="5"/>
  <c r="P23" i="5"/>
  <c r="N24" i="5"/>
  <c r="O24" i="5"/>
  <c r="P24" i="5"/>
  <c r="P4" i="5"/>
  <c r="O4" i="5"/>
  <c r="N4" i="5"/>
  <c r="I5" i="18"/>
  <c r="K5" i="18" s="1"/>
  <c r="I6" i="18"/>
  <c r="R6" i="18" s="1"/>
  <c r="I7" i="18"/>
  <c r="K7" i="18" s="1"/>
  <c r="I8" i="18"/>
  <c r="M8" i="18" s="1"/>
  <c r="I9" i="18"/>
  <c r="J9" i="18" s="1"/>
  <c r="I10" i="18"/>
  <c r="K10" i="18" s="1"/>
  <c r="I11" i="18"/>
  <c r="J11" i="18" s="1"/>
  <c r="I12" i="18"/>
  <c r="O12" i="18" s="1"/>
  <c r="I13" i="18"/>
  <c r="J13" i="18" s="1"/>
  <c r="I14" i="18"/>
  <c r="Q14" i="18" s="1"/>
  <c r="I15" i="18"/>
  <c r="K15" i="18" s="1"/>
  <c r="I16" i="18"/>
  <c r="L16" i="18" s="1"/>
  <c r="I17" i="18"/>
  <c r="O17" i="18" s="1"/>
  <c r="I18" i="18"/>
  <c r="M18" i="18" s="1"/>
  <c r="I19" i="18"/>
  <c r="K19" i="18" s="1"/>
  <c r="I20" i="18"/>
  <c r="K20" i="18" s="1"/>
  <c r="I21" i="18"/>
  <c r="L21" i="18" s="1"/>
  <c r="I22" i="18"/>
  <c r="O22" i="18" s="1"/>
  <c r="I23" i="18"/>
  <c r="K23" i="18" s="1"/>
  <c r="I24" i="18"/>
  <c r="Q24" i="18" s="1"/>
  <c r="I4" i="18"/>
  <c r="O4" i="18" s="1"/>
  <c r="AP6" i="17"/>
  <c r="AP7" i="17" s="1"/>
  <c r="BJ6" i="17"/>
  <c r="BJ7" i="17" s="1"/>
  <c r="CD6" i="17"/>
  <c r="CX6" i="17"/>
  <c r="V6" i="17"/>
  <c r="OL6" i="17"/>
  <c r="OL7" i="17" s="1"/>
  <c r="NR6" i="17"/>
  <c r="MX6" i="17"/>
  <c r="MX7" i="17" s="1"/>
  <c r="MD6" i="17"/>
  <c r="MD7" i="17" s="1"/>
  <c r="LJ6" i="17"/>
  <c r="KP6" i="17"/>
  <c r="KP7" i="17" s="1"/>
  <c r="JV6" i="17"/>
  <c r="JB6" i="17"/>
  <c r="IH6" i="17"/>
  <c r="IH7" i="17" s="1"/>
  <c r="HN6" i="17"/>
  <c r="HN7" i="17" s="1"/>
  <c r="GT6" i="17"/>
  <c r="GT7" i="17" s="1"/>
  <c r="FZ6" i="17"/>
  <c r="FZ7" i="17" s="1"/>
  <c r="FF6" i="17"/>
  <c r="EL6" i="17"/>
  <c r="DR6" i="17"/>
  <c r="B6" i="17"/>
  <c r="B7" i="17" s="1"/>
  <c r="B8" i="17" s="1"/>
  <c r="B9" i="17" s="1"/>
  <c r="B10" i="17" s="1"/>
  <c r="B11" i="17" s="1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E14" i="3"/>
  <c r="E13" i="3"/>
  <c r="O20" i="3"/>
  <c r="O19" i="3"/>
  <c r="O18" i="3"/>
  <c r="E11" i="3"/>
  <c r="T40" i="16"/>
  <c r="E17" i="3"/>
  <c r="O57" i="16"/>
  <c r="O24" i="3"/>
  <c r="O23" i="3"/>
  <c r="E92" i="16"/>
  <c r="C92" i="16"/>
  <c r="D91" i="16"/>
  <c r="T75" i="16"/>
  <c r="R75" i="16"/>
  <c r="S74" i="16"/>
  <c r="O75" i="16"/>
  <c r="M75" i="16"/>
  <c r="N74" i="16"/>
  <c r="J75" i="16"/>
  <c r="H75" i="16"/>
  <c r="I74" i="16"/>
  <c r="E75" i="16"/>
  <c r="C75" i="16"/>
  <c r="D74" i="16"/>
  <c r="T58" i="16"/>
  <c r="R58" i="16"/>
  <c r="T57" i="16"/>
  <c r="S57" i="16"/>
  <c r="O58" i="16"/>
  <c r="M58" i="16"/>
  <c r="N57" i="16"/>
  <c r="J58" i="16"/>
  <c r="H58" i="16"/>
  <c r="I57" i="16"/>
  <c r="E58" i="16"/>
  <c r="D58" i="16"/>
  <c r="C58" i="16"/>
  <c r="D57" i="16"/>
  <c r="T41" i="16"/>
  <c r="R41" i="16"/>
  <c r="S40" i="16"/>
  <c r="O41" i="16"/>
  <c r="M41" i="16"/>
  <c r="N40" i="16"/>
  <c r="J41" i="16"/>
  <c r="H41" i="16"/>
  <c r="I40" i="16"/>
  <c r="E41" i="16"/>
  <c r="C41" i="16"/>
  <c r="D40" i="16"/>
  <c r="T24" i="16"/>
  <c r="R24" i="16"/>
  <c r="S23" i="16"/>
  <c r="O24" i="16"/>
  <c r="M24" i="16"/>
  <c r="N23" i="16"/>
  <c r="J24" i="16"/>
  <c r="H24" i="16"/>
  <c r="I23" i="16"/>
  <c r="E24" i="16"/>
  <c r="C24" i="16"/>
  <c r="D23" i="16"/>
  <c r="T7" i="16"/>
  <c r="R7" i="16"/>
  <c r="S6" i="16"/>
  <c r="O7" i="16"/>
  <c r="M7" i="16"/>
  <c r="N6" i="16"/>
  <c r="J7" i="16"/>
  <c r="H7" i="16"/>
  <c r="I6" i="16"/>
  <c r="E7" i="16"/>
  <c r="C7" i="16"/>
  <c r="D6" i="16"/>
  <c r="J64" i="14"/>
  <c r="I64" i="14"/>
  <c r="H64" i="14"/>
  <c r="J63" i="14"/>
  <c r="I63" i="14"/>
  <c r="H63" i="14"/>
  <c r="AI48" i="14"/>
  <c r="AH48" i="14"/>
  <c r="AG48" i="14"/>
  <c r="AD48" i="14"/>
  <c r="AC48" i="14"/>
  <c r="AB48" i="14"/>
  <c r="Y48" i="14"/>
  <c r="X48" i="14"/>
  <c r="W48" i="14"/>
  <c r="T48" i="14"/>
  <c r="S48" i="14"/>
  <c r="R48" i="14"/>
  <c r="O48" i="14"/>
  <c r="N48" i="14"/>
  <c r="M48" i="14"/>
  <c r="J48" i="14"/>
  <c r="I48" i="14"/>
  <c r="H48" i="14"/>
  <c r="E48" i="14"/>
  <c r="D48" i="14"/>
  <c r="C48" i="14"/>
  <c r="AI47" i="14"/>
  <c r="AH47" i="14"/>
  <c r="AG47" i="14"/>
  <c r="AD47" i="14"/>
  <c r="AC47" i="14"/>
  <c r="AB47" i="14"/>
  <c r="Y47" i="14"/>
  <c r="X47" i="14"/>
  <c r="W47" i="14"/>
  <c r="T47" i="14"/>
  <c r="S47" i="14"/>
  <c r="R47" i="14"/>
  <c r="AI32" i="14"/>
  <c r="AH32" i="14"/>
  <c r="AG32" i="14"/>
  <c r="AD32" i="14"/>
  <c r="AC32" i="14"/>
  <c r="AB32" i="14"/>
  <c r="Y32" i="14"/>
  <c r="X32" i="14"/>
  <c r="W32" i="14"/>
  <c r="T32" i="14"/>
  <c r="S32" i="14"/>
  <c r="R32" i="14"/>
  <c r="O32" i="14"/>
  <c r="N32" i="14"/>
  <c r="M32" i="14"/>
  <c r="J32" i="14"/>
  <c r="I32" i="14"/>
  <c r="H32" i="14"/>
  <c r="E32" i="14"/>
  <c r="D32" i="14"/>
  <c r="C32" i="14"/>
  <c r="AI31" i="14"/>
  <c r="AH31" i="14"/>
  <c r="AG31" i="14"/>
  <c r="AI16" i="14"/>
  <c r="AH16" i="14"/>
  <c r="AG16" i="14"/>
  <c r="AD16" i="14"/>
  <c r="AC16" i="14"/>
  <c r="AB16" i="14"/>
  <c r="Y16" i="14"/>
  <c r="X16" i="14"/>
  <c r="W16" i="14"/>
  <c r="T16" i="14"/>
  <c r="S16" i="14"/>
  <c r="R16" i="14"/>
  <c r="O16" i="14"/>
  <c r="N16" i="14"/>
  <c r="M16" i="14"/>
  <c r="J16" i="14"/>
  <c r="I16" i="14"/>
  <c r="H16" i="14"/>
  <c r="E16" i="14"/>
  <c r="D16" i="14"/>
  <c r="C16" i="14"/>
  <c r="AI15" i="14"/>
  <c r="AH15" i="14"/>
  <c r="AG15" i="14"/>
  <c r="Q6" i="18" l="1"/>
  <c r="L6" i="18"/>
  <c r="O6" i="18"/>
  <c r="N6" i="18"/>
  <c r="P6" i="18"/>
  <c r="J5" i="18"/>
  <c r="M6" i="18"/>
  <c r="K6" i="18"/>
  <c r="J6" i="18"/>
  <c r="M9" i="18"/>
  <c r="R5" i="18"/>
  <c r="N5" i="18"/>
  <c r="Q5" i="18"/>
  <c r="M5" i="18"/>
  <c r="P5" i="18"/>
  <c r="O5" i="18"/>
  <c r="L5" i="18"/>
  <c r="O16" i="18"/>
  <c r="P14" i="18"/>
  <c r="O14" i="18"/>
  <c r="N14" i="18"/>
  <c r="M11" i="18"/>
  <c r="L11" i="18"/>
  <c r="R9" i="18"/>
  <c r="Q9" i="18"/>
  <c r="P9" i="18"/>
  <c r="O9" i="18"/>
  <c r="J7" i="18"/>
  <c r="Q7" i="18"/>
  <c r="N24" i="18"/>
  <c r="N16" i="18"/>
  <c r="K14" i="18"/>
  <c r="L14" i="18"/>
  <c r="M14" i="18"/>
  <c r="O13" i="18"/>
  <c r="P13" i="18"/>
  <c r="R13" i="18"/>
  <c r="Q13" i="18"/>
  <c r="N12" i="18"/>
  <c r="K11" i="18"/>
  <c r="R10" i="18"/>
  <c r="P10" i="18"/>
  <c r="Q10" i="18"/>
  <c r="N9" i="18"/>
  <c r="L9" i="18"/>
  <c r="K9" i="18"/>
  <c r="J8" i="18"/>
  <c r="R7" i="18"/>
  <c r="P7" i="18"/>
  <c r="M7" i="18"/>
  <c r="R8" i="18"/>
  <c r="Q8" i="18"/>
  <c r="P8" i="18"/>
  <c r="L8" i="18"/>
  <c r="K8" i="18"/>
  <c r="O7" i="18"/>
  <c r="N7" i="18"/>
  <c r="L7" i="18"/>
  <c r="L24" i="18"/>
  <c r="M24" i="18"/>
  <c r="R23" i="18"/>
  <c r="J4" i="18"/>
  <c r="L4" i="18"/>
  <c r="O23" i="18"/>
  <c r="M23" i="18"/>
  <c r="J20" i="18"/>
  <c r="L22" i="18"/>
  <c r="K22" i="18"/>
  <c r="J15" i="18"/>
  <c r="L12" i="18"/>
  <c r="N19" i="18"/>
  <c r="R24" i="18"/>
  <c r="O8" i="18"/>
  <c r="P23" i="18"/>
  <c r="J23" i="18"/>
  <c r="N23" i="18"/>
  <c r="J22" i="18"/>
  <c r="L23" i="18"/>
  <c r="M4" i="18"/>
  <c r="O19" i="18"/>
  <c r="J14" i="18"/>
  <c r="P4" i="18"/>
  <c r="Q4" i="18"/>
  <c r="R11" i="18"/>
  <c r="R4" i="18"/>
  <c r="Q11" i="18"/>
  <c r="P11" i="18"/>
  <c r="P24" i="18"/>
  <c r="Q16" i="18"/>
  <c r="O11" i="18"/>
  <c r="N8" i="18"/>
  <c r="K24" i="18"/>
  <c r="Q23" i="18"/>
  <c r="J24" i="18"/>
  <c r="K4" i="18"/>
  <c r="J19" i="18"/>
  <c r="J17" i="18"/>
  <c r="N4" i="18"/>
  <c r="K12" i="18"/>
  <c r="J10" i="18"/>
  <c r="M19" i="18"/>
  <c r="K17" i="18"/>
  <c r="R16" i="18"/>
  <c r="O24" i="18"/>
  <c r="P16" i="18"/>
  <c r="N11" i="18"/>
  <c r="N21" i="18"/>
  <c r="N22" i="18"/>
  <c r="R19" i="18"/>
  <c r="N17" i="18"/>
  <c r="R14" i="18"/>
  <c r="M22" i="18"/>
  <c r="Q19" i="18"/>
  <c r="M17" i="18"/>
  <c r="M12" i="18"/>
  <c r="P19" i="18"/>
  <c r="L17" i="18"/>
  <c r="Q21" i="18"/>
  <c r="M16" i="18"/>
  <c r="K16" i="18"/>
  <c r="Q20" i="18"/>
  <c r="P20" i="18"/>
  <c r="L18" i="18"/>
  <c r="P15" i="18"/>
  <c r="L13" i="18"/>
  <c r="O20" i="18"/>
  <c r="K18" i="18"/>
  <c r="O15" i="18"/>
  <c r="K13" i="18"/>
  <c r="O10" i="18"/>
  <c r="N13" i="18"/>
  <c r="R22" i="18"/>
  <c r="N20" i="18"/>
  <c r="R17" i="18"/>
  <c r="N15" i="18"/>
  <c r="R12" i="18"/>
  <c r="N10" i="18"/>
  <c r="P21" i="18"/>
  <c r="J18" i="18"/>
  <c r="O21" i="18"/>
  <c r="R18" i="18"/>
  <c r="J16" i="18"/>
  <c r="Q18" i="18"/>
  <c r="P18" i="18"/>
  <c r="R20" i="18"/>
  <c r="R15" i="18"/>
  <c r="J12" i="18"/>
  <c r="M13" i="18"/>
  <c r="Q22" i="18"/>
  <c r="M20" i="18"/>
  <c r="Q17" i="18"/>
  <c r="M15" i="18"/>
  <c r="Q12" i="18"/>
  <c r="M10" i="18"/>
  <c r="J21" i="18"/>
  <c r="R21" i="18"/>
  <c r="L19" i="18"/>
  <c r="M21" i="18"/>
  <c r="K21" i="18"/>
  <c r="N18" i="18"/>
  <c r="Q15" i="18"/>
  <c r="P22" i="18"/>
  <c r="L20" i="18"/>
  <c r="P17" i="18"/>
  <c r="L15" i="18"/>
  <c r="P12" i="18"/>
  <c r="L10" i="18"/>
  <c r="O18" i="18"/>
  <c r="CD7" i="17"/>
  <c r="CX7" i="17"/>
  <c r="AP8" i="17"/>
  <c r="BJ8" i="17"/>
  <c r="V7" i="17"/>
  <c r="OL8" i="17"/>
  <c r="NR7" i="17"/>
  <c r="MX8" i="17"/>
  <c r="MD8" i="17"/>
  <c r="LJ7" i="17"/>
  <c r="KP8" i="17"/>
  <c r="JV7" i="17"/>
  <c r="JB7" i="17"/>
  <c r="IH8" i="17"/>
  <c r="HN8" i="17"/>
  <c r="GT8" i="17"/>
  <c r="FZ8" i="17"/>
  <c r="FF7" i="17"/>
  <c r="EL7" i="17"/>
  <c r="DR7" i="17"/>
  <c r="B25" i="17"/>
  <c r="C22" i="3"/>
  <c r="C21" i="3"/>
  <c r="H74" i="16" s="1"/>
  <c r="C20" i="3"/>
  <c r="C18" i="3"/>
  <c r="K18" i="3" s="1"/>
  <c r="C17" i="3"/>
  <c r="H57" i="16" s="1"/>
  <c r="C16" i="3"/>
  <c r="C57" i="16" s="1"/>
  <c r="C15" i="3"/>
  <c r="R40" i="16" s="1"/>
  <c r="C14" i="3"/>
  <c r="M40" i="16" s="1"/>
  <c r="C13" i="3"/>
  <c r="H40" i="16" s="1"/>
  <c r="C12" i="3"/>
  <c r="C40" i="16" s="1"/>
  <c r="C11" i="3"/>
  <c r="R23" i="16" s="1"/>
  <c r="C10" i="3"/>
  <c r="M23" i="16" s="1"/>
  <c r="C9" i="3"/>
  <c r="H23" i="16" s="1"/>
  <c r="C23" i="16"/>
  <c r="R6" i="16"/>
  <c r="C6" i="3"/>
  <c r="M6" i="16" s="1"/>
  <c r="C5" i="3"/>
  <c r="H6" i="16" s="1"/>
  <c r="C6" i="16"/>
  <c r="C91" i="16" l="1"/>
  <c r="K24" i="3"/>
  <c r="R74" i="16"/>
  <c r="K23" i="3"/>
  <c r="K22" i="3"/>
  <c r="M74" i="16"/>
  <c r="C74" i="16"/>
  <c r="K20" i="3"/>
  <c r="R57" i="16"/>
  <c r="K19" i="3"/>
  <c r="M57" i="16"/>
  <c r="B5" i="18"/>
  <c r="B18" i="18"/>
  <c r="B21" i="18"/>
  <c r="B23" i="18"/>
  <c r="B6" i="18"/>
  <c r="B14" i="18"/>
  <c r="B20" i="18"/>
  <c r="B22" i="18"/>
  <c r="B24" i="18"/>
  <c r="B7" i="18"/>
  <c r="B8" i="18"/>
  <c r="B17" i="18"/>
  <c r="B9" i="18"/>
  <c r="B19" i="18"/>
  <c r="B10" i="18"/>
  <c r="B11" i="18"/>
  <c r="B12" i="18"/>
  <c r="B13" i="18"/>
  <c r="B15" i="18"/>
  <c r="B16" i="18"/>
  <c r="B4" i="18"/>
  <c r="CD8" i="17"/>
  <c r="CX8" i="17"/>
  <c r="BJ9" i="17"/>
  <c r="AP9" i="17"/>
  <c r="V8" i="17"/>
  <c r="OL9" i="17"/>
  <c r="NR8" i="17"/>
  <c r="MX9" i="17"/>
  <c r="MD9" i="17"/>
  <c r="LJ8" i="17"/>
  <c r="KP9" i="17"/>
  <c r="JV8" i="17"/>
  <c r="JB8" i="17"/>
  <c r="IH9" i="17"/>
  <c r="HN9" i="17"/>
  <c r="GT9" i="17"/>
  <c r="FZ9" i="17"/>
  <c r="FF8" i="17"/>
  <c r="EL8" i="17"/>
  <c r="DR8" i="17"/>
  <c r="B26" i="17"/>
  <c r="E6" i="3"/>
  <c r="O6" i="16" s="1"/>
  <c r="CD9" i="17" l="1"/>
  <c r="V9" i="17"/>
  <c r="CX9" i="17"/>
  <c r="BJ10" i="17"/>
  <c r="AP10" i="17"/>
  <c r="OL10" i="17"/>
  <c r="NR9" i="17"/>
  <c r="MX10" i="17"/>
  <c r="MD10" i="17"/>
  <c r="LJ9" i="17"/>
  <c r="KP10" i="17"/>
  <c r="JV9" i="17"/>
  <c r="JB9" i="17"/>
  <c r="IH10" i="17"/>
  <c r="HN10" i="17"/>
  <c r="GT10" i="17"/>
  <c r="FZ10" i="17"/>
  <c r="FF9" i="17"/>
  <c r="EL9" i="17"/>
  <c r="DR9" i="17"/>
  <c r="B27" i="17"/>
  <c r="E23" i="16"/>
  <c r="T6" i="16"/>
  <c r="J6" i="16"/>
  <c r="S75" i="16"/>
  <c r="N75" i="16"/>
  <c r="I75" i="16"/>
  <c r="D75" i="16"/>
  <c r="I58" i="16"/>
  <c r="S41" i="16"/>
  <c r="N41" i="16"/>
  <c r="I41" i="16"/>
  <c r="D41" i="16"/>
  <c r="D24" i="16"/>
  <c r="I7" i="16"/>
  <c r="D7" i="16"/>
  <c r="DT48" i="1"/>
  <c r="DT25" i="1" s="1"/>
  <c r="DT47" i="1"/>
  <c r="DT22" i="1" s="1"/>
  <c r="DU22" i="1" s="1"/>
  <c r="DT46" i="1"/>
  <c r="DT21" i="1" s="1"/>
  <c r="DN48" i="1"/>
  <c r="DN25" i="1" s="1"/>
  <c r="DN47" i="1"/>
  <c r="DN22" i="1" s="1"/>
  <c r="DN46" i="1"/>
  <c r="DN21" i="1" s="1"/>
  <c r="DH48" i="1"/>
  <c r="DH25" i="1" s="1"/>
  <c r="DI25" i="1" s="1"/>
  <c r="DH47" i="1"/>
  <c r="DH22" i="1" s="1"/>
  <c r="DH46" i="1"/>
  <c r="DH21" i="1" s="1"/>
  <c r="DB48" i="1"/>
  <c r="DB25" i="1" s="1"/>
  <c r="DC25" i="1" s="1"/>
  <c r="DB47" i="1"/>
  <c r="DB22" i="1" s="1"/>
  <c r="DB46" i="1"/>
  <c r="DB21" i="1" s="1"/>
  <c r="CV48" i="1"/>
  <c r="CV25" i="1" s="1"/>
  <c r="CV47" i="1"/>
  <c r="CV22" i="1" s="1"/>
  <c r="CV46" i="1"/>
  <c r="CV21" i="1" s="1"/>
  <c r="CP48" i="1"/>
  <c r="CP25" i="1" s="1"/>
  <c r="CP47" i="1"/>
  <c r="CP22" i="1" s="1"/>
  <c r="CP46" i="1"/>
  <c r="CP21" i="1" s="1"/>
  <c r="CJ48" i="1"/>
  <c r="CJ25" i="1" s="1"/>
  <c r="CJ47" i="1"/>
  <c r="CJ22" i="1" s="1"/>
  <c r="CJ46" i="1"/>
  <c r="CJ21" i="1" s="1"/>
  <c r="CD48" i="1"/>
  <c r="CD25" i="1" s="1"/>
  <c r="CD47" i="1"/>
  <c r="CD22" i="1" s="1"/>
  <c r="CD46" i="1"/>
  <c r="CD21" i="1" s="1"/>
  <c r="BX48" i="1"/>
  <c r="BX25" i="1" s="1"/>
  <c r="BX47" i="1"/>
  <c r="BX22" i="1" s="1"/>
  <c r="BX46" i="1"/>
  <c r="BX21" i="1" s="1"/>
  <c r="BR48" i="1"/>
  <c r="BR25" i="1" s="1"/>
  <c r="BR47" i="1"/>
  <c r="BR22" i="1" s="1"/>
  <c r="BR46" i="1"/>
  <c r="BR21" i="1" s="1"/>
  <c r="BL48" i="1"/>
  <c r="BL25" i="1" s="1"/>
  <c r="BL47" i="1"/>
  <c r="BL22" i="1" s="1"/>
  <c r="BL46" i="1"/>
  <c r="BL21" i="1" s="1"/>
  <c r="BF48" i="1"/>
  <c r="BF25" i="1" s="1"/>
  <c r="BF47" i="1"/>
  <c r="BF22" i="1" s="1"/>
  <c r="BF46" i="1"/>
  <c r="BF21" i="1" s="1"/>
  <c r="AZ48" i="1"/>
  <c r="AZ25" i="1" s="1"/>
  <c r="AZ47" i="1"/>
  <c r="AZ22" i="1" s="1"/>
  <c r="AZ46" i="1"/>
  <c r="AZ21" i="1" s="1"/>
  <c r="AT48" i="1"/>
  <c r="AT25" i="1" s="1"/>
  <c r="AT47" i="1"/>
  <c r="AT22" i="1" s="1"/>
  <c r="AT46" i="1"/>
  <c r="AT21" i="1" s="1"/>
  <c r="AN48" i="1"/>
  <c r="AN25" i="1" s="1"/>
  <c r="AN47" i="1"/>
  <c r="AN22" i="1" s="1"/>
  <c r="AN46" i="1"/>
  <c r="AN21" i="1" s="1"/>
  <c r="AH48" i="1"/>
  <c r="AH25" i="1" s="1"/>
  <c r="AH47" i="1"/>
  <c r="AH22" i="1" s="1"/>
  <c r="AH46" i="1"/>
  <c r="AH21" i="1" s="1"/>
  <c r="AB48" i="1"/>
  <c r="AB25" i="1" s="1"/>
  <c r="AB47" i="1"/>
  <c r="AB22" i="1" s="1"/>
  <c r="AB46" i="1"/>
  <c r="AB21" i="1" s="1"/>
  <c r="V48" i="1"/>
  <c r="V25" i="1" s="1"/>
  <c r="V47" i="1"/>
  <c r="V22" i="1" s="1"/>
  <c r="V46" i="1"/>
  <c r="V21" i="1" s="1"/>
  <c r="P48" i="1"/>
  <c r="P25" i="1" s="1"/>
  <c r="P47" i="1"/>
  <c r="P22" i="1" s="1"/>
  <c r="P46" i="1"/>
  <c r="P21" i="1" s="1"/>
  <c r="J48" i="1"/>
  <c r="J25" i="1" s="1"/>
  <c r="J47" i="1"/>
  <c r="J22" i="1" s="1"/>
  <c r="J46" i="1"/>
  <c r="J21" i="1" s="1"/>
  <c r="D48" i="1"/>
  <c r="D25" i="1" s="1"/>
  <c r="D47" i="1"/>
  <c r="D22" i="1" s="1"/>
  <c r="D46" i="1"/>
  <c r="D21" i="1" s="1"/>
  <c r="DT44" i="1"/>
  <c r="DT16" i="1" s="1"/>
  <c r="DS16" i="1" s="1"/>
  <c r="DT43" i="1"/>
  <c r="DT15" i="1" s="1"/>
  <c r="DT42" i="1"/>
  <c r="DT14" i="1" s="1"/>
  <c r="DS14" i="1" s="1"/>
  <c r="DT41" i="1"/>
  <c r="DT13" i="1" s="1"/>
  <c r="DU13" i="1" s="1"/>
  <c r="DT40" i="1"/>
  <c r="DT12" i="1" s="1"/>
  <c r="DS12" i="1" s="1"/>
  <c r="DT39" i="1"/>
  <c r="DT11" i="1" s="1"/>
  <c r="DT38" i="1"/>
  <c r="DT10" i="1" s="1"/>
  <c r="DT37" i="1"/>
  <c r="DT9" i="1" s="1"/>
  <c r="DU9" i="1" s="1"/>
  <c r="DT36" i="1"/>
  <c r="DT8" i="1" s="1"/>
  <c r="DS8" i="1" s="1"/>
  <c r="DT35" i="1"/>
  <c r="DT7" i="1" s="1"/>
  <c r="DT34" i="1"/>
  <c r="DT6" i="1" s="1"/>
  <c r="DT33" i="1"/>
  <c r="DT5" i="1" s="1"/>
  <c r="DN44" i="1"/>
  <c r="DN16" i="1" s="1"/>
  <c r="DN43" i="1"/>
  <c r="DN15" i="1" s="1"/>
  <c r="DN42" i="1"/>
  <c r="DN14" i="1" s="1"/>
  <c r="DN41" i="1"/>
  <c r="DN13" i="1" s="1"/>
  <c r="DN40" i="1"/>
  <c r="DN12" i="1" s="1"/>
  <c r="DN39" i="1"/>
  <c r="DN11" i="1" s="1"/>
  <c r="DN38" i="1"/>
  <c r="DN10" i="1" s="1"/>
  <c r="DN37" i="1"/>
  <c r="DN9" i="1" s="1"/>
  <c r="DN36" i="1"/>
  <c r="DN8" i="1" s="1"/>
  <c r="DN35" i="1"/>
  <c r="DN7" i="1" s="1"/>
  <c r="DN34" i="1"/>
  <c r="DN6" i="1" s="1"/>
  <c r="DN33" i="1"/>
  <c r="DH44" i="1"/>
  <c r="DH16" i="1" s="1"/>
  <c r="DH43" i="1"/>
  <c r="DH15" i="1" s="1"/>
  <c r="DH42" i="1"/>
  <c r="DH14" i="1" s="1"/>
  <c r="DH41" i="1"/>
  <c r="DH13" i="1" s="1"/>
  <c r="DH40" i="1"/>
  <c r="DH12" i="1" s="1"/>
  <c r="DH39" i="1"/>
  <c r="DH11" i="1" s="1"/>
  <c r="DH38" i="1"/>
  <c r="DH10" i="1" s="1"/>
  <c r="DH37" i="1"/>
  <c r="DH9" i="1" s="1"/>
  <c r="DH36" i="1"/>
  <c r="DH8" i="1" s="1"/>
  <c r="DH35" i="1"/>
  <c r="DH7" i="1" s="1"/>
  <c r="DH34" i="1"/>
  <c r="DH6" i="1" s="1"/>
  <c r="DH33" i="1"/>
  <c r="DH5" i="1" s="1"/>
  <c r="DB44" i="1"/>
  <c r="DB16" i="1" s="1"/>
  <c r="DB43" i="1"/>
  <c r="DB15" i="1" s="1"/>
  <c r="DB42" i="1"/>
  <c r="DB14" i="1" s="1"/>
  <c r="DB41" i="1"/>
  <c r="DB13" i="1" s="1"/>
  <c r="DB40" i="1"/>
  <c r="DB12" i="1" s="1"/>
  <c r="DB39" i="1"/>
  <c r="DB11" i="1" s="1"/>
  <c r="DB38" i="1"/>
  <c r="DB10" i="1" s="1"/>
  <c r="DB37" i="1"/>
  <c r="DB9" i="1" s="1"/>
  <c r="DB36" i="1"/>
  <c r="DB8" i="1" s="1"/>
  <c r="DB35" i="1"/>
  <c r="DB7" i="1" s="1"/>
  <c r="DB34" i="1"/>
  <c r="DB6" i="1" s="1"/>
  <c r="DB33" i="1"/>
  <c r="DB5" i="1" s="1"/>
  <c r="CV44" i="1"/>
  <c r="CV16" i="1" s="1"/>
  <c r="CV43" i="1"/>
  <c r="CV15" i="1" s="1"/>
  <c r="CV42" i="1"/>
  <c r="CV14" i="1" s="1"/>
  <c r="CV41" i="1"/>
  <c r="CV13" i="1" s="1"/>
  <c r="CV40" i="1"/>
  <c r="CV12" i="1" s="1"/>
  <c r="CV39" i="1"/>
  <c r="CV11" i="1" s="1"/>
  <c r="CV38" i="1"/>
  <c r="CV10" i="1" s="1"/>
  <c r="CV37" i="1"/>
  <c r="CV9" i="1" s="1"/>
  <c r="CV36" i="1"/>
  <c r="CV8" i="1" s="1"/>
  <c r="CV35" i="1"/>
  <c r="CV7" i="1" s="1"/>
  <c r="CV34" i="1"/>
  <c r="CV6" i="1" s="1"/>
  <c r="CV33" i="1"/>
  <c r="CV5" i="1" s="1"/>
  <c r="CP44" i="1"/>
  <c r="CP16" i="1" s="1"/>
  <c r="CP43" i="1"/>
  <c r="CP15" i="1" s="1"/>
  <c r="CP42" i="1"/>
  <c r="CP14" i="1" s="1"/>
  <c r="CP41" i="1"/>
  <c r="CP13" i="1" s="1"/>
  <c r="CP40" i="1"/>
  <c r="CP12" i="1" s="1"/>
  <c r="CP39" i="1"/>
  <c r="CP11" i="1" s="1"/>
  <c r="CP38" i="1"/>
  <c r="CP10" i="1" s="1"/>
  <c r="CP37" i="1"/>
  <c r="CP9" i="1" s="1"/>
  <c r="CP36" i="1"/>
  <c r="CP8" i="1" s="1"/>
  <c r="CP35" i="1"/>
  <c r="CP7" i="1" s="1"/>
  <c r="CP34" i="1"/>
  <c r="CP6" i="1" s="1"/>
  <c r="CP33" i="1"/>
  <c r="CP5" i="1" s="1"/>
  <c r="CJ44" i="1"/>
  <c r="CJ16" i="1" s="1"/>
  <c r="CJ43" i="1"/>
  <c r="CJ15" i="1" s="1"/>
  <c r="CJ42" i="1"/>
  <c r="CJ14" i="1" s="1"/>
  <c r="CJ41" i="1"/>
  <c r="CJ13" i="1" s="1"/>
  <c r="CJ40" i="1"/>
  <c r="CJ12" i="1" s="1"/>
  <c r="CJ39" i="1"/>
  <c r="CJ11" i="1" s="1"/>
  <c r="CJ38" i="1"/>
  <c r="CJ10" i="1" s="1"/>
  <c r="CJ37" i="1"/>
  <c r="CJ9" i="1" s="1"/>
  <c r="CJ36" i="1"/>
  <c r="CJ8" i="1" s="1"/>
  <c r="CJ35" i="1"/>
  <c r="CJ7" i="1" s="1"/>
  <c r="CJ34" i="1"/>
  <c r="CJ6" i="1" s="1"/>
  <c r="CJ33" i="1"/>
  <c r="CJ5" i="1" s="1"/>
  <c r="CD44" i="1"/>
  <c r="CD16" i="1" s="1"/>
  <c r="CD43" i="1"/>
  <c r="CD15" i="1" s="1"/>
  <c r="CD42" i="1"/>
  <c r="CD14" i="1" s="1"/>
  <c r="CD41" i="1"/>
  <c r="CD13" i="1" s="1"/>
  <c r="CD40" i="1"/>
  <c r="CD12" i="1" s="1"/>
  <c r="CD39" i="1"/>
  <c r="CD11" i="1" s="1"/>
  <c r="CD38" i="1"/>
  <c r="CD10" i="1" s="1"/>
  <c r="CD37" i="1"/>
  <c r="CD9" i="1" s="1"/>
  <c r="CD36" i="1"/>
  <c r="CD8" i="1" s="1"/>
  <c r="CD35" i="1"/>
  <c r="CD7" i="1" s="1"/>
  <c r="CD34" i="1"/>
  <c r="CD6" i="1" s="1"/>
  <c r="CD33" i="1"/>
  <c r="CD5" i="1" s="1"/>
  <c r="BX44" i="1"/>
  <c r="BX16" i="1" s="1"/>
  <c r="BX43" i="1"/>
  <c r="BX15" i="1" s="1"/>
  <c r="BX42" i="1"/>
  <c r="BX14" i="1" s="1"/>
  <c r="BX41" i="1"/>
  <c r="BX13" i="1" s="1"/>
  <c r="BX40" i="1"/>
  <c r="BX12" i="1" s="1"/>
  <c r="BX39" i="1"/>
  <c r="BX11" i="1" s="1"/>
  <c r="BX38" i="1"/>
  <c r="BX10" i="1" s="1"/>
  <c r="BX37" i="1"/>
  <c r="BX9" i="1" s="1"/>
  <c r="BX36" i="1"/>
  <c r="BX8" i="1" s="1"/>
  <c r="BX35" i="1"/>
  <c r="BX7" i="1" s="1"/>
  <c r="BX34" i="1"/>
  <c r="BX6" i="1" s="1"/>
  <c r="BX33" i="1"/>
  <c r="BX5" i="1" s="1"/>
  <c r="BR44" i="1"/>
  <c r="BR16" i="1" s="1"/>
  <c r="BR43" i="1"/>
  <c r="BR15" i="1" s="1"/>
  <c r="BR42" i="1"/>
  <c r="BR14" i="1" s="1"/>
  <c r="BR41" i="1"/>
  <c r="BR13" i="1" s="1"/>
  <c r="BR40" i="1"/>
  <c r="BR12" i="1" s="1"/>
  <c r="BR39" i="1"/>
  <c r="BR11" i="1" s="1"/>
  <c r="BR38" i="1"/>
  <c r="BR10" i="1" s="1"/>
  <c r="BR37" i="1"/>
  <c r="BR9" i="1" s="1"/>
  <c r="BR36" i="1"/>
  <c r="BR8" i="1" s="1"/>
  <c r="BR35" i="1"/>
  <c r="BR7" i="1" s="1"/>
  <c r="BR34" i="1"/>
  <c r="BR6" i="1" s="1"/>
  <c r="BR33" i="1"/>
  <c r="BR5" i="1" s="1"/>
  <c r="BL44" i="1"/>
  <c r="BL16" i="1" s="1"/>
  <c r="BL43" i="1"/>
  <c r="BL15" i="1" s="1"/>
  <c r="BL42" i="1"/>
  <c r="BL14" i="1" s="1"/>
  <c r="BL41" i="1"/>
  <c r="BL13" i="1" s="1"/>
  <c r="BL40" i="1"/>
  <c r="BL12" i="1" s="1"/>
  <c r="BL39" i="1"/>
  <c r="BL11" i="1" s="1"/>
  <c r="BL38" i="1"/>
  <c r="BL10" i="1" s="1"/>
  <c r="BL37" i="1"/>
  <c r="BL9" i="1" s="1"/>
  <c r="BL36" i="1"/>
  <c r="BL8" i="1" s="1"/>
  <c r="BL35" i="1"/>
  <c r="BL7" i="1" s="1"/>
  <c r="BL34" i="1"/>
  <c r="BL6" i="1" s="1"/>
  <c r="BL33" i="1"/>
  <c r="BL5" i="1" s="1"/>
  <c r="BF44" i="1"/>
  <c r="BF16" i="1" s="1"/>
  <c r="BF43" i="1"/>
  <c r="BF15" i="1" s="1"/>
  <c r="BF42" i="1"/>
  <c r="BF14" i="1" s="1"/>
  <c r="BF41" i="1"/>
  <c r="BF13" i="1" s="1"/>
  <c r="BF40" i="1"/>
  <c r="BF12" i="1" s="1"/>
  <c r="BF39" i="1"/>
  <c r="BF11" i="1" s="1"/>
  <c r="BF38" i="1"/>
  <c r="BF10" i="1" s="1"/>
  <c r="BF37" i="1"/>
  <c r="BF9" i="1" s="1"/>
  <c r="BF36" i="1"/>
  <c r="BF8" i="1" s="1"/>
  <c r="BF35" i="1"/>
  <c r="BF7" i="1" s="1"/>
  <c r="BF34" i="1"/>
  <c r="BF6" i="1" s="1"/>
  <c r="BF33" i="1"/>
  <c r="BF5" i="1" s="1"/>
  <c r="AZ44" i="1"/>
  <c r="AZ16" i="1" s="1"/>
  <c r="AZ43" i="1"/>
  <c r="AZ15" i="1" s="1"/>
  <c r="AZ42" i="1"/>
  <c r="AZ14" i="1" s="1"/>
  <c r="AZ41" i="1"/>
  <c r="AZ13" i="1" s="1"/>
  <c r="AZ40" i="1"/>
  <c r="AZ12" i="1" s="1"/>
  <c r="AZ39" i="1"/>
  <c r="AZ11" i="1" s="1"/>
  <c r="AZ38" i="1"/>
  <c r="AZ10" i="1" s="1"/>
  <c r="AZ37" i="1"/>
  <c r="AZ9" i="1" s="1"/>
  <c r="AZ36" i="1"/>
  <c r="AZ8" i="1" s="1"/>
  <c r="AZ35" i="1"/>
  <c r="AZ7" i="1" s="1"/>
  <c r="AZ34" i="1"/>
  <c r="AZ6" i="1" s="1"/>
  <c r="AZ33" i="1"/>
  <c r="AZ5" i="1" s="1"/>
  <c r="AT44" i="1"/>
  <c r="AT16" i="1" s="1"/>
  <c r="AT43" i="1"/>
  <c r="AT15" i="1" s="1"/>
  <c r="AT42" i="1"/>
  <c r="AT14" i="1" s="1"/>
  <c r="AT41" i="1"/>
  <c r="AT13" i="1" s="1"/>
  <c r="AT40" i="1"/>
  <c r="AT12" i="1" s="1"/>
  <c r="AT39" i="1"/>
  <c r="AT11" i="1" s="1"/>
  <c r="AT38" i="1"/>
  <c r="AT10" i="1" s="1"/>
  <c r="AT37" i="1"/>
  <c r="AT9" i="1" s="1"/>
  <c r="AT36" i="1"/>
  <c r="AT8" i="1" s="1"/>
  <c r="AT35" i="1"/>
  <c r="AT7" i="1" s="1"/>
  <c r="AT34" i="1"/>
  <c r="AT6" i="1" s="1"/>
  <c r="AT33" i="1"/>
  <c r="AT5" i="1" s="1"/>
  <c r="AN44" i="1"/>
  <c r="AN16" i="1" s="1"/>
  <c r="AN43" i="1"/>
  <c r="AN15" i="1" s="1"/>
  <c r="AN42" i="1"/>
  <c r="AN14" i="1" s="1"/>
  <c r="AN41" i="1"/>
  <c r="AN13" i="1" s="1"/>
  <c r="AN40" i="1"/>
  <c r="AN12" i="1" s="1"/>
  <c r="AN39" i="1"/>
  <c r="AN11" i="1" s="1"/>
  <c r="AN38" i="1"/>
  <c r="AN10" i="1" s="1"/>
  <c r="AN37" i="1"/>
  <c r="AN9" i="1" s="1"/>
  <c r="AN36" i="1"/>
  <c r="AN8" i="1" s="1"/>
  <c r="AN35" i="1"/>
  <c r="AN7" i="1" s="1"/>
  <c r="AN34" i="1"/>
  <c r="AN6" i="1" s="1"/>
  <c r="AN33" i="1"/>
  <c r="AN5" i="1" s="1"/>
  <c r="AH44" i="1"/>
  <c r="AH16" i="1" s="1"/>
  <c r="AH43" i="1"/>
  <c r="AH15" i="1" s="1"/>
  <c r="AH42" i="1"/>
  <c r="AH14" i="1" s="1"/>
  <c r="AH41" i="1"/>
  <c r="AH13" i="1" s="1"/>
  <c r="AH40" i="1"/>
  <c r="AH12" i="1" s="1"/>
  <c r="AH39" i="1"/>
  <c r="AH11" i="1" s="1"/>
  <c r="AH38" i="1"/>
  <c r="AH10" i="1" s="1"/>
  <c r="AH37" i="1"/>
  <c r="AH9" i="1" s="1"/>
  <c r="AH36" i="1"/>
  <c r="AH8" i="1" s="1"/>
  <c r="AH35" i="1"/>
  <c r="AH7" i="1" s="1"/>
  <c r="AH34" i="1"/>
  <c r="AH6" i="1" s="1"/>
  <c r="AH33" i="1"/>
  <c r="AH5" i="1" s="1"/>
  <c r="AB44" i="1"/>
  <c r="AB16" i="1" s="1"/>
  <c r="AB43" i="1"/>
  <c r="AB15" i="1" s="1"/>
  <c r="AB42" i="1"/>
  <c r="AB14" i="1" s="1"/>
  <c r="AB41" i="1"/>
  <c r="AB13" i="1" s="1"/>
  <c r="AB40" i="1"/>
  <c r="AB12" i="1" s="1"/>
  <c r="AB39" i="1"/>
  <c r="AB11" i="1" s="1"/>
  <c r="AB38" i="1"/>
  <c r="AB10" i="1" s="1"/>
  <c r="AB37" i="1"/>
  <c r="AB9" i="1" s="1"/>
  <c r="AB36" i="1"/>
  <c r="AB8" i="1" s="1"/>
  <c r="AB35" i="1"/>
  <c r="AB7" i="1" s="1"/>
  <c r="AB34" i="1"/>
  <c r="AB6" i="1" s="1"/>
  <c r="AB33" i="1"/>
  <c r="AB5" i="1" s="1"/>
  <c r="V44" i="1"/>
  <c r="V16" i="1" s="1"/>
  <c r="V43" i="1"/>
  <c r="V15" i="1" s="1"/>
  <c r="V42" i="1"/>
  <c r="V14" i="1" s="1"/>
  <c r="V41" i="1"/>
  <c r="V13" i="1" s="1"/>
  <c r="V40" i="1"/>
  <c r="V12" i="1" s="1"/>
  <c r="V39" i="1"/>
  <c r="V11" i="1" s="1"/>
  <c r="V38" i="1"/>
  <c r="V10" i="1" s="1"/>
  <c r="V37" i="1"/>
  <c r="V9" i="1" s="1"/>
  <c r="V36" i="1"/>
  <c r="V8" i="1" s="1"/>
  <c r="V35" i="1"/>
  <c r="V7" i="1" s="1"/>
  <c r="V34" i="1"/>
  <c r="V6" i="1" s="1"/>
  <c r="V33" i="1"/>
  <c r="V5" i="1" s="1"/>
  <c r="P44" i="1"/>
  <c r="P16" i="1" s="1"/>
  <c r="P43" i="1"/>
  <c r="P15" i="1" s="1"/>
  <c r="P42" i="1"/>
  <c r="P14" i="1" s="1"/>
  <c r="P41" i="1"/>
  <c r="P13" i="1" s="1"/>
  <c r="P40" i="1"/>
  <c r="P12" i="1" s="1"/>
  <c r="P39" i="1"/>
  <c r="P11" i="1" s="1"/>
  <c r="P38" i="1"/>
  <c r="P10" i="1" s="1"/>
  <c r="P37" i="1"/>
  <c r="P9" i="1" s="1"/>
  <c r="P36" i="1"/>
  <c r="P8" i="1" s="1"/>
  <c r="P35" i="1"/>
  <c r="P7" i="1" s="1"/>
  <c r="P34" i="1"/>
  <c r="P6" i="1" s="1"/>
  <c r="P33" i="1"/>
  <c r="P5" i="1" s="1"/>
  <c r="J44" i="1"/>
  <c r="J16" i="1" s="1"/>
  <c r="J43" i="1"/>
  <c r="J15" i="1" s="1"/>
  <c r="J42" i="1"/>
  <c r="J14" i="1" s="1"/>
  <c r="J41" i="1"/>
  <c r="J13" i="1" s="1"/>
  <c r="J40" i="1"/>
  <c r="J12" i="1" s="1"/>
  <c r="J39" i="1"/>
  <c r="J11" i="1" s="1"/>
  <c r="J38" i="1"/>
  <c r="J10" i="1" s="1"/>
  <c r="J37" i="1"/>
  <c r="J9" i="1" s="1"/>
  <c r="J36" i="1"/>
  <c r="J8" i="1" s="1"/>
  <c r="J35" i="1"/>
  <c r="J7" i="1" s="1"/>
  <c r="J34" i="1"/>
  <c r="J6" i="1" s="1"/>
  <c r="J33" i="1"/>
  <c r="J5" i="1" s="1"/>
  <c r="D44" i="1"/>
  <c r="D16" i="1" s="1"/>
  <c r="D43" i="1"/>
  <c r="D15" i="1" s="1"/>
  <c r="D42" i="1"/>
  <c r="D14" i="1" s="1"/>
  <c r="D41" i="1"/>
  <c r="D13" i="1" s="1"/>
  <c r="D40" i="1"/>
  <c r="D12" i="1" s="1"/>
  <c r="D39" i="1"/>
  <c r="D11" i="1" s="1"/>
  <c r="D38" i="1"/>
  <c r="D10" i="1" s="1"/>
  <c r="D37" i="1"/>
  <c r="D9" i="1" s="1"/>
  <c r="D36" i="1"/>
  <c r="D8" i="1" s="1"/>
  <c r="D35" i="1"/>
  <c r="D7" i="1" s="1"/>
  <c r="D34" i="1"/>
  <c r="D6" i="1" s="1"/>
  <c r="D33" i="1"/>
  <c r="D5" i="1" s="1"/>
  <c r="DN5" i="1"/>
  <c r="E74" i="16"/>
  <c r="T74" i="16"/>
  <c r="J74" i="16"/>
  <c r="J57" i="16"/>
  <c r="E57" i="16"/>
  <c r="O40" i="16"/>
  <c r="J40" i="16"/>
  <c r="E40" i="16"/>
  <c r="T23" i="16"/>
  <c r="O23" i="16"/>
  <c r="J23" i="16"/>
  <c r="C25" i="7"/>
  <c r="C94" i="16" s="1"/>
  <c r="N25" i="7"/>
  <c r="M25" i="7"/>
  <c r="K25" i="7"/>
  <c r="DV23" i="1"/>
  <c r="DV17" i="1"/>
  <c r="F24" i="6" s="1"/>
  <c r="J25" i="11" s="1"/>
  <c r="O22" i="3" l="1"/>
  <c r="O74" i="16"/>
  <c r="CD10" i="17"/>
  <c r="V10" i="17"/>
  <c r="CX10" i="17"/>
  <c r="BJ11" i="17"/>
  <c r="AP11" i="17"/>
  <c r="OL11" i="17"/>
  <c r="NR10" i="17"/>
  <c r="MX11" i="17"/>
  <c r="MD11" i="17"/>
  <c r="LJ10" i="17"/>
  <c r="KP11" i="17"/>
  <c r="JV10" i="17"/>
  <c r="JB10" i="17"/>
  <c r="IH11" i="17"/>
  <c r="HN11" i="17"/>
  <c r="GT11" i="17"/>
  <c r="FZ11" i="17"/>
  <c r="FF10" i="17"/>
  <c r="EL10" i="17"/>
  <c r="DR10" i="17"/>
  <c r="B28" i="17"/>
  <c r="E25" i="7"/>
  <c r="AE25" i="9" s="1"/>
  <c r="E91" i="16"/>
  <c r="D92" i="16"/>
  <c r="S58" i="16"/>
  <c r="N58" i="16"/>
  <c r="S24" i="16"/>
  <c r="N24" i="16"/>
  <c r="I24" i="16"/>
  <c r="S7" i="16"/>
  <c r="N7" i="16"/>
  <c r="L25" i="7"/>
  <c r="D25" i="7"/>
  <c r="J23" i="1"/>
  <c r="DU5" i="1"/>
  <c r="DS5" i="1"/>
  <c r="AH23" i="1"/>
  <c r="BF23" i="1"/>
  <c r="DU25" i="1"/>
  <c r="DS25" i="1"/>
  <c r="AB23" i="1"/>
  <c r="AZ23" i="1"/>
  <c r="BX23" i="1"/>
  <c r="CV23" i="1"/>
  <c r="V23" i="1"/>
  <c r="AT23" i="1"/>
  <c r="BR23" i="1"/>
  <c r="CP23" i="1"/>
  <c r="DN23" i="1"/>
  <c r="DS22" i="1"/>
  <c r="P23" i="1"/>
  <c r="AN23" i="1"/>
  <c r="BL23" i="1"/>
  <c r="DH23" i="1"/>
  <c r="CJ23" i="1"/>
  <c r="CD23" i="1"/>
  <c r="DB23" i="1"/>
  <c r="DS21" i="1"/>
  <c r="DT23" i="1"/>
  <c r="DU21" i="1"/>
  <c r="DU23" i="1" s="1"/>
  <c r="DS10" i="1"/>
  <c r="DU10" i="1"/>
  <c r="DS9" i="1"/>
  <c r="DU8" i="1"/>
  <c r="DS6" i="1"/>
  <c r="DU6" i="1"/>
  <c r="AH17" i="1"/>
  <c r="I21" i="16" s="1"/>
  <c r="AN17" i="1"/>
  <c r="N21" i="16" s="1"/>
  <c r="AT17" i="1"/>
  <c r="S21" i="16" s="1"/>
  <c r="AZ17" i="1"/>
  <c r="D38" i="16" s="1"/>
  <c r="BF17" i="1"/>
  <c r="I38" i="16" s="1"/>
  <c r="BL17" i="1"/>
  <c r="N38" i="16" s="1"/>
  <c r="BX17" i="1"/>
  <c r="D55" i="16" s="1"/>
  <c r="CD17" i="1"/>
  <c r="I55" i="16" s="1"/>
  <c r="CJ17" i="1"/>
  <c r="N55" i="16" s="1"/>
  <c r="CP17" i="1"/>
  <c r="S55" i="16" s="1"/>
  <c r="DH17" i="1"/>
  <c r="N72" i="16" s="1"/>
  <c r="DU7" i="1"/>
  <c r="DS7" i="1"/>
  <c r="DU11" i="1"/>
  <c r="DS11" i="1"/>
  <c r="DU15" i="1"/>
  <c r="DS15" i="1"/>
  <c r="DU12" i="1"/>
  <c r="DT17" i="1"/>
  <c r="DS13" i="1"/>
  <c r="DU16" i="1"/>
  <c r="DU14" i="1"/>
  <c r="DN17" i="1"/>
  <c r="S72" i="16" s="1"/>
  <c r="DB17" i="1"/>
  <c r="I72" i="16" s="1"/>
  <c r="CV17" i="1"/>
  <c r="D72" i="16" s="1"/>
  <c r="BR17" i="1"/>
  <c r="S38" i="16" s="1"/>
  <c r="AB17" i="1"/>
  <c r="D21" i="16" s="1"/>
  <c r="V17" i="1"/>
  <c r="S4" i="16" s="1"/>
  <c r="P17" i="1"/>
  <c r="N4" i="16" s="1"/>
  <c r="J17" i="1"/>
  <c r="I4" i="16" s="1"/>
  <c r="I25" i="11"/>
  <c r="DV27" i="1"/>
  <c r="G24" i="6" s="1"/>
  <c r="CD11" i="17" l="1"/>
  <c r="V11" i="17"/>
  <c r="V12" i="17" s="1"/>
  <c r="CX11" i="17"/>
  <c r="BJ12" i="17"/>
  <c r="AP12" i="17"/>
  <c r="E94" i="16"/>
  <c r="OM11" i="17"/>
  <c r="OL12" i="17"/>
  <c r="NR11" i="17"/>
  <c r="MX12" i="17"/>
  <c r="MD12" i="17"/>
  <c r="LJ11" i="17"/>
  <c r="KP12" i="17"/>
  <c r="JV11" i="17"/>
  <c r="JB11" i="17"/>
  <c r="IH12" i="17"/>
  <c r="HN12" i="17"/>
  <c r="GT12" i="17"/>
  <c r="FZ12" i="17"/>
  <c r="FF11" i="17"/>
  <c r="EL11" i="17"/>
  <c r="DR11" i="17"/>
  <c r="B29" i="17"/>
  <c r="C24" i="6"/>
  <c r="D89" i="16"/>
  <c r="D94" i="16"/>
  <c r="Y25" i="9"/>
  <c r="DS23" i="1"/>
  <c r="DT27" i="1"/>
  <c r="DU17" i="1"/>
  <c r="DS17" i="1"/>
  <c r="C89" i="16" s="1"/>
  <c r="K25" i="11"/>
  <c r="L25" i="11"/>
  <c r="P25" i="7"/>
  <c r="R25" i="7"/>
  <c r="Q25" i="7"/>
  <c r="O25" i="7"/>
  <c r="G25" i="7"/>
  <c r="H25" i="7"/>
  <c r="E95" i="16" s="1"/>
  <c r="F25" i="7"/>
  <c r="C95" i="16" s="1"/>
  <c r="OM4" i="17" l="1"/>
  <c r="F24" i="18"/>
  <c r="OM5" i="17"/>
  <c r="OM7" i="17"/>
  <c r="OM6" i="17"/>
  <c r="OM8" i="17"/>
  <c r="OM9" i="17"/>
  <c r="OM10" i="17"/>
  <c r="N25" i="11"/>
  <c r="P25" i="11"/>
  <c r="O25" i="11"/>
  <c r="Q25" i="11"/>
  <c r="R25" i="11"/>
  <c r="M25" i="11"/>
  <c r="S25" i="11"/>
  <c r="T25" i="11"/>
  <c r="PC11" i="17"/>
  <c r="PA11" i="17"/>
  <c r="OY11" i="17"/>
  <c r="OO11" i="17"/>
  <c r="OS11" i="17"/>
  <c r="OU11" i="17"/>
  <c r="OW11" i="17"/>
  <c r="OQ11" i="17"/>
  <c r="CD12" i="17"/>
  <c r="CD13" i="17" s="1"/>
  <c r="CX12" i="17"/>
  <c r="AP13" i="17"/>
  <c r="BJ13" i="17"/>
  <c r="OM12" i="17"/>
  <c r="OL13" i="17"/>
  <c r="NR12" i="17"/>
  <c r="MX13" i="17"/>
  <c r="MD13" i="17"/>
  <c r="LJ12" i="17"/>
  <c r="KP13" i="17"/>
  <c r="JV12" i="17"/>
  <c r="JB12" i="17"/>
  <c r="IH13" i="17"/>
  <c r="HN13" i="17"/>
  <c r="GT13" i="17"/>
  <c r="FZ13" i="17"/>
  <c r="FF12" i="17"/>
  <c r="EL12" i="17"/>
  <c r="DR12" i="17"/>
  <c r="V13" i="17"/>
  <c r="B30" i="17"/>
  <c r="DU27" i="1"/>
  <c r="E90" i="16" s="1"/>
  <c r="E89" i="16"/>
  <c r="D24" i="6"/>
  <c r="ON12" i="17" s="1"/>
  <c r="D90" i="16"/>
  <c r="R24" i="6"/>
  <c r="C51" i="11"/>
  <c r="C97" i="16" s="1"/>
  <c r="C25" i="11"/>
  <c r="C78" i="11"/>
  <c r="D78" i="11"/>
  <c r="D25" i="11"/>
  <c r="D51" i="11"/>
  <c r="D97" i="16" s="1"/>
  <c r="D95" i="16"/>
  <c r="AB25" i="9"/>
  <c r="DS27" i="1"/>
  <c r="C90" i="16" s="1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L5" i="7"/>
  <c r="M5" i="7"/>
  <c r="L6" i="7"/>
  <c r="L7" i="7"/>
  <c r="M7" i="7"/>
  <c r="L8" i="7"/>
  <c r="M8" i="7"/>
  <c r="L9" i="7"/>
  <c r="M9" i="7"/>
  <c r="L10" i="7"/>
  <c r="M10" i="7"/>
  <c r="L11" i="7"/>
  <c r="M11" i="7"/>
  <c r="L12" i="7"/>
  <c r="M12" i="7"/>
  <c r="L13" i="7"/>
  <c r="M13" i="7"/>
  <c r="L14" i="7"/>
  <c r="M14" i="7"/>
  <c r="L15" i="7"/>
  <c r="M15" i="7"/>
  <c r="L16" i="7"/>
  <c r="M16" i="7"/>
  <c r="L17" i="7"/>
  <c r="M17" i="7"/>
  <c r="L18" i="7"/>
  <c r="M18" i="7"/>
  <c r="L19" i="7"/>
  <c r="M19" i="7"/>
  <c r="L20" i="7"/>
  <c r="M20" i="7"/>
  <c r="L21" i="7"/>
  <c r="M21" i="7"/>
  <c r="L22" i="7"/>
  <c r="M22" i="7"/>
  <c r="L23" i="7"/>
  <c r="M23" i="7"/>
  <c r="L24" i="7"/>
  <c r="M24" i="7"/>
  <c r="K24" i="7"/>
  <c r="K23" i="7"/>
  <c r="K22" i="7"/>
  <c r="K21" i="7"/>
  <c r="K20" i="7"/>
  <c r="K19" i="7"/>
  <c r="K18" i="7"/>
  <c r="K17" i="7"/>
  <c r="K16" i="7"/>
  <c r="K15" i="7"/>
  <c r="K14" i="7"/>
  <c r="K13" i="7"/>
  <c r="K12" i="7"/>
  <c r="K11" i="7"/>
  <c r="K10" i="7"/>
  <c r="K9" i="7"/>
  <c r="K8" i="7"/>
  <c r="K7" i="7"/>
  <c r="K6" i="7"/>
  <c r="M6" i="7"/>
  <c r="OW6" i="17" l="1"/>
  <c r="PA6" i="17"/>
  <c r="OU6" i="17"/>
  <c r="OS6" i="17"/>
  <c r="PC6" i="17"/>
  <c r="OY6" i="17"/>
  <c r="OQ6" i="17"/>
  <c r="OO6" i="17"/>
  <c r="OY7" i="17"/>
  <c r="OU7" i="17"/>
  <c r="OS7" i="17"/>
  <c r="OQ7" i="17"/>
  <c r="OW7" i="17"/>
  <c r="PC7" i="17"/>
  <c r="OO7" i="17"/>
  <c r="PA7" i="17"/>
  <c r="OS9" i="17"/>
  <c r="OQ9" i="17"/>
  <c r="OY9" i="17"/>
  <c r="OO9" i="17"/>
  <c r="PA9" i="17"/>
  <c r="PC9" i="17"/>
  <c r="OW9" i="17"/>
  <c r="OU9" i="17"/>
  <c r="S24" i="6"/>
  <c r="OO5" i="17"/>
  <c r="OQ5" i="17"/>
  <c r="PA5" i="17"/>
  <c r="OW5" i="17"/>
  <c r="OU5" i="17"/>
  <c r="OS5" i="17"/>
  <c r="OY5" i="17"/>
  <c r="PC5" i="17"/>
  <c r="ON4" i="17"/>
  <c r="G24" i="18"/>
  <c r="ON5" i="17"/>
  <c r="ON6" i="17"/>
  <c r="ON7" i="17"/>
  <c r="ON8" i="17"/>
  <c r="ON9" i="17"/>
  <c r="ON10" i="17"/>
  <c r="ON11" i="17"/>
  <c r="PC4" i="17"/>
  <c r="OO4" i="17"/>
  <c r="OQ4" i="17"/>
  <c r="OW4" i="17"/>
  <c r="OS4" i="17"/>
  <c r="OU4" i="17"/>
  <c r="OY4" i="17"/>
  <c r="PA4" i="17"/>
  <c r="OW10" i="17"/>
  <c r="PA10" i="17"/>
  <c r="OU10" i="17"/>
  <c r="OS10" i="17"/>
  <c r="OO10" i="17"/>
  <c r="OY10" i="17"/>
  <c r="PC10" i="17"/>
  <c r="OQ10" i="17"/>
  <c r="OU8" i="17"/>
  <c r="OO8" i="17"/>
  <c r="OY8" i="17"/>
  <c r="OS8" i="17"/>
  <c r="OQ8" i="17"/>
  <c r="PA8" i="17"/>
  <c r="OW8" i="17"/>
  <c r="PC8" i="17"/>
  <c r="PD12" i="17"/>
  <c r="PB12" i="17"/>
  <c r="OR12" i="17"/>
  <c r="OZ12" i="17"/>
  <c r="OX12" i="17"/>
  <c r="OV12" i="17"/>
  <c r="OT12" i="17"/>
  <c r="OP12" i="17"/>
  <c r="OO12" i="17"/>
  <c r="PC12" i="17"/>
  <c r="PA12" i="17"/>
  <c r="OY12" i="17"/>
  <c r="OQ12" i="17"/>
  <c r="OW12" i="17"/>
  <c r="OU12" i="17"/>
  <c r="OS12" i="17"/>
  <c r="CX13" i="17"/>
  <c r="AP14" i="17"/>
  <c r="CD14" i="17"/>
  <c r="BJ14" i="17"/>
  <c r="OM13" i="17"/>
  <c r="ON13" i="17"/>
  <c r="OL14" i="17"/>
  <c r="NR13" i="17"/>
  <c r="MX14" i="17"/>
  <c r="MD14" i="17"/>
  <c r="LJ13" i="17"/>
  <c r="KP14" i="17"/>
  <c r="JV13" i="17"/>
  <c r="JB13" i="17"/>
  <c r="IH14" i="17"/>
  <c r="HN14" i="17"/>
  <c r="GT14" i="17"/>
  <c r="FZ14" i="17"/>
  <c r="FF13" i="17"/>
  <c r="EL13" i="17"/>
  <c r="DR13" i="17"/>
  <c r="V14" i="17"/>
  <c r="B31" i="17"/>
  <c r="F78" i="11"/>
  <c r="E78" i="11"/>
  <c r="E51" i="11"/>
  <c r="C98" i="16" s="1"/>
  <c r="E25" i="11"/>
  <c r="F25" i="11"/>
  <c r="F51" i="11"/>
  <c r="D98" i="16" s="1"/>
  <c r="N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I77" i="16" s="1"/>
  <c r="D23" i="7"/>
  <c r="D24" i="7"/>
  <c r="C18" i="7"/>
  <c r="H60" i="16" s="1"/>
  <c r="E9" i="7"/>
  <c r="E6" i="7"/>
  <c r="E8" i="7"/>
  <c r="E10" i="7"/>
  <c r="E12" i="7"/>
  <c r="E13" i="7"/>
  <c r="E14" i="7"/>
  <c r="E16" i="7"/>
  <c r="E17" i="7"/>
  <c r="E18" i="7"/>
  <c r="E20" i="7"/>
  <c r="E21" i="7"/>
  <c r="E22" i="7"/>
  <c r="J77" i="16" s="1"/>
  <c r="E24" i="7"/>
  <c r="C7" i="7"/>
  <c r="M9" i="16" s="1"/>
  <c r="C8" i="7"/>
  <c r="R9" i="16" s="1"/>
  <c r="C11" i="7"/>
  <c r="M26" i="16" s="1"/>
  <c r="C12" i="7"/>
  <c r="R26" i="16" s="1"/>
  <c r="C15" i="7"/>
  <c r="M43" i="16" s="1"/>
  <c r="C16" i="7"/>
  <c r="R43" i="16" s="1"/>
  <c r="C19" i="7"/>
  <c r="M60" i="16" s="1"/>
  <c r="C20" i="7"/>
  <c r="R60" i="16" s="1"/>
  <c r="C22" i="7"/>
  <c r="H77" i="16" s="1"/>
  <c r="C23" i="7"/>
  <c r="M77" i="16" s="1"/>
  <c r="C24" i="7"/>
  <c r="R77" i="16" s="1"/>
  <c r="CW25" i="1"/>
  <c r="CU25" i="1"/>
  <c r="CX23" i="1"/>
  <c r="CW22" i="1"/>
  <c r="CU22" i="1"/>
  <c r="CW21" i="1"/>
  <c r="CU21" i="1"/>
  <c r="CX17" i="1"/>
  <c r="CW16" i="1"/>
  <c r="CU16" i="1"/>
  <c r="CW15" i="1"/>
  <c r="CU15" i="1"/>
  <c r="CW14" i="1"/>
  <c r="CU14" i="1"/>
  <c r="CW13" i="1"/>
  <c r="CU13" i="1"/>
  <c r="CW12" i="1"/>
  <c r="CU12" i="1"/>
  <c r="CW11" i="1"/>
  <c r="CU11" i="1"/>
  <c r="CW10" i="1"/>
  <c r="CU10" i="1"/>
  <c r="CW9" i="1"/>
  <c r="CU9" i="1"/>
  <c r="CW8" i="1"/>
  <c r="CU8" i="1"/>
  <c r="CW7" i="1"/>
  <c r="CU7" i="1"/>
  <c r="CW6" i="1"/>
  <c r="CU6" i="1"/>
  <c r="CW5" i="1"/>
  <c r="CU5" i="1"/>
  <c r="BM25" i="1"/>
  <c r="BK25" i="1"/>
  <c r="BN23" i="1"/>
  <c r="BM22" i="1"/>
  <c r="BK22" i="1"/>
  <c r="BM21" i="1"/>
  <c r="BK21" i="1"/>
  <c r="BN17" i="1"/>
  <c r="BM16" i="1"/>
  <c r="BK16" i="1"/>
  <c r="BM15" i="1"/>
  <c r="BK15" i="1"/>
  <c r="BM14" i="1"/>
  <c r="BK14" i="1"/>
  <c r="BM13" i="1"/>
  <c r="BK13" i="1"/>
  <c r="BM12" i="1"/>
  <c r="BK12" i="1"/>
  <c r="BM11" i="1"/>
  <c r="BK11" i="1"/>
  <c r="BM10" i="1"/>
  <c r="BK10" i="1"/>
  <c r="BM9" i="1"/>
  <c r="BK9" i="1"/>
  <c r="BM8" i="1"/>
  <c r="BK8" i="1"/>
  <c r="BM7" i="1"/>
  <c r="BK7" i="1"/>
  <c r="BM6" i="1"/>
  <c r="BK6" i="1"/>
  <c r="BM5" i="1"/>
  <c r="BK5" i="1"/>
  <c r="DA5" i="1"/>
  <c r="AO25" i="1"/>
  <c r="AM25" i="1"/>
  <c r="AP23" i="1"/>
  <c r="AO22" i="1"/>
  <c r="AM22" i="1"/>
  <c r="AO21" i="1"/>
  <c r="AM21" i="1"/>
  <c r="AP17" i="1"/>
  <c r="F10" i="6" s="1"/>
  <c r="AO16" i="1"/>
  <c r="AM16" i="1"/>
  <c r="AO15" i="1"/>
  <c r="AM15" i="1"/>
  <c r="AO14" i="1"/>
  <c r="AM14" i="1"/>
  <c r="AO13" i="1"/>
  <c r="AM13" i="1"/>
  <c r="AO12" i="1"/>
  <c r="AM12" i="1"/>
  <c r="AO11" i="1"/>
  <c r="AM11" i="1"/>
  <c r="AO10" i="1"/>
  <c r="AM10" i="1"/>
  <c r="AO9" i="1"/>
  <c r="AM9" i="1"/>
  <c r="AO8" i="1"/>
  <c r="AM8" i="1"/>
  <c r="AO7" i="1"/>
  <c r="AM7" i="1"/>
  <c r="AO6" i="1"/>
  <c r="AM6" i="1"/>
  <c r="AO5" i="1"/>
  <c r="AM5" i="1"/>
  <c r="DO25" i="1"/>
  <c r="DM25" i="1"/>
  <c r="DP23" i="1"/>
  <c r="DO22" i="1"/>
  <c r="DM22" i="1"/>
  <c r="DO21" i="1"/>
  <c r="DM21" i="1"/>
  <c r="DP17" i="1"/>
  <c r="F23" i="6" s="1"/>
  <c r="DO16" i="1"/>
  <c r="DM16" i="1"/>
  <c r="DO15" i="1"/>
  <c r="DM15" i="1"/>
  <c r="DO14" i="1"/>
  <c r="DM14" i="1"/>
  <c r="DO13" i="1"/>
  <c r="DM13" i="1"/>
  <c r="DO12" i="1"/>
  <c r="DM12" i="1"/>
  <c r="DO11" i="1"/>
  <c r="DM11" i="1"/>
  <c r="DO10" i="1"/>
  <c r="DM10" i="1"/>
  <c r="DO9" i="1"/>
  <c r="DM9" i="1"/>
  <c r="DO8" i="1"/>
  <c r="DM8" i="1"/>
  <c r="DO7" i="1"/>
  <c r="DM7" i="1"/>
  <c r="DO6" i="1"/>
  <c r="DM6" i="1"/>
  <c r="DO5" i="1"/>
  <c r="DM5" i="1"/>
  <c r="DG25" i="1"/>
  <c r="DJ23" i="1"/>
  <c r="DI22" i="1"/>
  <c r="DG22" i="1"/>
  <c r="DI21" i="1"/>
  <c r="DG21" i="1"/>
  <c r="DJ17" i="1"/>
  <c r="F22" i="6" s="1"/>
  <c r="DI16" i="1"/>
  <c r="DG16" i="1"/>
  <c r="DI15" i="1"/>
  <c r="DG15" i="1"/>
  <c r="DI14" i="1"/>
  <c r="DG14" i="1"/>
  <c r="DI13" i="1"/>
  <c r="DG13" i="1"/>
  <c r="DI12" i="1"/>
  <c r="DG12" i="1"/>
  <c r="DI11" i="1"/>
  <c r="DG11" i="1"/>
  <c r="DI10" i="1"/>
  <c r="DG10" i="1"/>
  <c r="DI9" i="1"/>
  <c r="DG9" i="1"/>
  <c r="DI8" i="1"/>
  <c r="DG8" i="1"/>
  <c r="DI7" i="1"/>
  <c r="DG7" i="1"/>
  <c r="DI6" i="1"/>
  <c r="DG6" i="1"/>
  <c r="DI5" i="1"/>
  <c r="DG5" i="1"/>
  <c r="DA25" i="1"/>
  <c r="DD23" i="1"/>
  <c r="DC22" i="1"/>
  <c r="DA22" i="1"/>
  <c r="DC21" i="1"/>
  <c r="DA21" i="1"/>
  <c r="DD17" i="1"/>
  <c r="F21" i="6" s="1"/>
  <c r="DC16" i="1"/>
  <c r="DA16" i="1"/>
  <c r="DC15" i="1"/>
  <c r="DA15" i="1"/>
  <c r="DC14" i="1"/>
  <c r="DA14" i="1"/>
  <c r="DC13" i="1"/>
  <c r="DA13" i="1"/>
  <c r="DC12" i="1"/>
  <c r="DA12" i="1"/>
  <c r="DC11" i="1"/>
  <c r="DA11" i="1"/>
  <c r="DC10" i="1"/>
  <c r="DA10" i="1"/>
  <c r="DC9" i="1"/>
  <c r="DA9" i="1"/>
  <c r="DC8" i="1"/>
  <c r="DA8" i="1"/>
  <c r="DC7" i="1"/>
  <c r="DA7" i="1"/>
  <c r="DC6" i="1"/>
  <c r="DA6" i="1"/>
  <c r="CQ25" i="1"/>
  <c r="CO25" i="1"/>
  <c r="CR23" i="1"/>
  <c r="CQ22" i="1"/>
  <c r="CO22" i="1"/>
  <c r="CQ21" i="1"/>
  <c r="CO21" i="1"/>
  <c r="CR17" i="1"/>
  <c r="F19" i="6" s="1"/>
  <c r="CQ16" i="1"/>
  <c r="CO16" i="1"/>
  <c r="CQ15" i="1"/>
  <c r="CO15" i="1"/>
  <c r="CQ14" i="1"/>
  <c r="CO14" i="1"/>
  <c r="CQ13" i="1"/>
  <c r="CO13" i="1"/>
  <c r="CQ12" i="1"/>
  <c r="CO12" i="1"/>
  <c r="CQ11" i="1"/>
  <c r="CO11" i="1"/>
  <c r="CQ10" i="1"/>
  <c r="CO10" i="1"/>
  <c r="CQ9" i="1"/>
  <c r="CO9" i="1"/>
  <c r="CQ8" i="1"/>
  <c r="CO8" i="1"/>
  <c r="CQ7" i="1"/>
  <c r="CO7" i="1"/>
  <c r="CQ6" i="1"/>
  <c r="CO6" i="1"/>
  <c r="CQ5" i="1"/>
  <c r="CO5" i="1"/>
  <c r="CK25" i="1"/>
  <c r="CI25" i="1"/>
  <c r="CL23" i="1"/>
  <c r="CK22" i="1"/>
  <c r="CI22" i="1"/>
  <c r="CK21" i="1"/>
  <c r="CI21" i="1"/>
  <c r="CL17" i="1"/>
  <c r="F18" i="6" s="1"/>
  <c r="CK16" i="1"/>
  <c r="CI16" i="1"/>
  <c r="CK15" i="1"/>
  <c r="CI15" i="1"/>
  <c r="CK14" i="1"/>
  <c r="CI14" i="1"/>
  <c r="CK13" i="1"/>
  <c r="CI13" i="1"/>
  <c r="CK12" i="1"/>
  <c r="CI12" i="1"/>
  <c r="CK11" i="1"/>
  <c r="CI11" i="1"/>
  <c r="CK10" i="1"/>
  <c r="CI10" i="1"/>
  <c r="CK9" i="1"/>
  <c r="CI9" i="1"/>
  <c r="CK8" i="1"/>
  <c r="CI8" i="1"/>
  <c r="CK7" i="1"/>
  <c r="CI7" i="1"/>
  <c r="CK6" i="1"/>
  <c r="CI6" i="1"/>
  <c r="CK5" i="1"/>
  <c r="CI5" i="1"/>
  <c r="CE25" i="1"/>
  <c r="CC25" i="1"/>
  <c r="CF23" i="1"/>
  <c r="CE22" i="1"/>
  <c r="CC22" i="1"/>
  <c r="CE21" i="1"/>
  <c r="CC21" i="1"/>
  <c r="CF17" i="1"/>
  <c r="F17" i="6" s="1"/>
  <c r="CE16" i="1"/>
  <c r="CC16" i="1"/>
  <c r="CE15" i="1"/>
  <c r="CC15" i="1"/>
  <c r="CE14" i="1"/>
  <c r="CC14" i="1"/>
  <c r="CE13" i="1"/>
  <c r="CC13" i="1"/>
  <c r="CE12" i="1"/>
  <c r="CC12" i="1"/>
  <c r="CE11" i="1"/>
  <c r="CC11" i="1"/>
  <c r="CE10" i="1"/>
  <c r="CC10" i="1"/>
  <c r="CE9" i="1"/>
  <c r="CC9" i="1"/>
  <c r="CE8" i="1"/>
  <c r="CC8" i="1"/>
  <c r="CE7" i="1"/>
  <c r="CC7" i="1"/>
  <c r="CE6" i="1"/>
  <c r="CC6" i="1"/>
  <c r="CE5" i="1"/>
  <c r="CC5" i="1"/>
  <c r="BY25" i="1"/>
  <c r="BW25" i="1"/>
  <c r="BZ23" i="1"/>
  <c r="BY22" i="1"/>
  <c r="BW22" i="1"/>
  <c r="BY21" i="1"/>
  <c r="BW21" i="1"/>
  <c r="BZ17" i="1"/>
  <c r="F16" i="6" s="1"/>
  <c r="BY16" i="1"/>
  <c r="BW16" i="1"/>
  <c r="BY15" i="1"/>
  <c r="BW15" i="1"/>
  <c r="BY14" i="1"/>
  <c r="BW14" i="1"/>
  <c r="BY13" i="1"/>
  <c r="BW13" i="1"/>
  <c r="BY12" i="1"/>
  <c r="BW12" i="1"/>
  <c r="BY11" i="1"/>
  <c r="BW11" i="1"/>
  <c r="BY10" i="1"/>
  <c r="BW10" i="1"/>
  <c r="BY9" i="1"/>
  <c r="BW9" i="1"/>
  <c r="BY8" i="1"/>
  <c r="BW8" i="1"/>
  <c r="BY7" i="1"/>
  <c r="BW7" i="1"/>
  <c r="BY6" i="1"/>
  <c r="BW6" i="1"/>
  <c r="BY5" i="1"/>
  <c r="BW5" i="1"/>
  <c r="BS25" i="1"/>
  <c r="BQ25" i="1"/>
  <c r="BT23" i="1"/>
  <c r="BS22" i="1"/>
  <c r="BQ22" i="1"/>
  <c r="BS21" i="1"/>
  <c r="BQ21" i="1"/>
  <c r="BT17" i="1"/>
  <c r="F15" i="6" s="1"/>
  <c r="BS16" i="1"/>
  <c r="BQ16" i="1"/>
  <c r="BS15" i="1"/>
  <c r="BQ15" i="1"/>
  <c r="BS14" i="1"/>
  <c r="BQ14" i="1"/>
  <c r="BS13" i="1"/>
  <c r="BQ13" i="1"/>
  <c r="BS12" i="1"/>
  <c r="BQ12" i="1"/>
  <c r="BS11" i="1"/>
  <c r="BQ11" i="1"/>
  <c r="BS10" i="1"/>
  <c r="BQ10" i="1"/>
  <c r="BS9" i="1"/>
  <c r="BQ9" i="1"/>
  <c r="BS8" i="1"/>
  <c r="BQ8" i="1"/>
  <c r="BS7" i="1"/>
  <c r="BQ7" i="1"/>
  <c r="BS6" i="1"/>
  <c r="BQ6" i="1"/>
  <c r="BS5" i="1"/>
  <c r="BQ5" i="1"/>
  <c r="BG25" i="1"/>
  <c r="BE25" i="1"/>
  <c r="BH23" i="1"/>
  <c r="BG22" i="1"/>
  <c r="BE22" i="1"/>
  <c r="BG21" i="1"/>
  <c r="BE21" i="1"/>
  <c r="BH17" i="1"/>
  <c r="F13" i="6" s="1"/>
  <c r="BG16" i="1"/>
  <c r="BE16" i="1"/>
  <c r="BG15" i="1"/>
  <c r="BE15" i="1"/>
  <c r="BG14" i="1"/>
  <c r="BE14" i="1"/>
  <c r="BG13" i="1"/>
  <c r="BE13" i="1"/>
  <c r="BG12" i="1"/>
  <c r="BE12" i="1"/>
  <c r="BG11" i="1"/>
  <c r="BE11" i="1"/>
  <c r="BG10" i="1"/>
  <c r="BE10" i="1"/>
  <c r="BG9" i="1"/>
  <c r="BE9" i="1"/>
  <c r="BG8" i="1"/>
  <c r="BE8" i="1"/>
  <c r="BG7" i="1"/>
  <c r="BE7" i="1"/>
  <c r="BG6" i="1"/>
  <c r="BE6" i="1"/>
  <c r="BG5" i="1"/>
  <c r="BE5" i="1"/>
  <c r="BA25" i="1"/>
  <c r="AY25" i="1"/>
  <c r="BB23" i="1"/>
  <c r="BA22" i="1"/>
  <c r="AY22" i="1"/>
  <c r="BA21" i="1"/>
  <c r="AY21" i="1"/>
  <c r="BB17" i="1"/>
  <c r="F12" i="6" s="1"/>
  <c r="BA16" i="1"/>
  <c r="AY16" i="1"/>
  <c r="BA15" i="1"/>
  <c r="AY15" i="1"/>
  <c r="BA14" i="1"/>
  <c r="AY14" i="1"/>
  <c r="BA13" i="1"/>
  <c r="AY13" i="1"/>
  <c r="BA12" i="1"/>
  <c r="AY12" i="1"/>
  <c r="BA11" i="1"/>
  <c r="AY11" i="1"/>
  <c r="BA10" i="1"/>
  <c r="AY10" i="1"/>
  <c r="BA9" i="1"/>
  <c r="AY9" i="1"/>
  <c r="BA8" i="1"/>
  <c r="AY8" i="1"/>
  <c r="BA7" i="1"/>
  <c r="AY7" i="1"/>
  <c r="BA6" i="1"/>
  <c r="AY6" i="1"/>
  <c r="BA5" i="1"/>
  <c r="AY5" i="1"/>
  <c r="AU25" i="1"/>
  <c r="AS25" i="1"/>
  <c r="AV23" i="1"/>
  <c r="AU22" i="1"/>
  <c r="AS22" i="1"/>
  <c r="AU21" i="1"/>
  <c r="AS21" i="1"/>
  <c r="AV17" i="1"/>
  <c r="F11" i="6" s="1"/>
  <c r="AU16" i="1"/>
  <c r="AS16" i="1"/>
  <c r="AU15" i="1"/>
  <c r="AS15" i="1"/>
  <c r="AU14" i="1"/>
  <c r="AS14" i="1"/>
  <c r="AU13" i="1"/>
  <c r="AS13" i="1"/>
  <c r="AU12" i="1"/>
  <c r="AS12" i="1"/>
  <c r="AU11" i="1"/>
  <c r="AS11" i="1"/>
  <c r="AU10" i="1"/>
  <c r="AS10" i="1"/>
  <c r="AU9" i="1"/>
  <c r="AS9" i="1"/>
  <c r="AU8" i="1"/>
  <c r="AS8" i="1"/>
  <c r="AU7" i="1"/>
  <c r="AS7" i="1"/>
  <c r="AU6" i="1"/>
  <c r="AS6" i="1"/>
  <c r="AU5" i="1"/>
  <c r="AS5" i="1"/>
  <c r="AI25" i="1"/>
  <c r="AG25" i="1"/>
  <c r="AJ23" i="1"/>
  <c r="AI22" i="1"/>
  <c r="AG22" i="1"/>
  <c r="AI21" i="1"/>
  <c r="AG21" i="1"/>
  <c r="AJ17" i="1"/>
  <c r="F9" i="6" s="1"/>
  <c r="AI16" i="1"/>
  <c r="AG16" i="1"/>
  <c r="AI15" i="1"/>
  <c r="AG15" i="1"/>
  <c r="AI14" i="1"/>
  <c r="AG14" i="1"/>
  <c r="AI13" i="1"/>
  <c r="AG13" i="1"/>
  <c r="AI12" i="1"/>
  <c r="AG12" i="1"/>
  <c r="AI11" i="1"/>
  <c r="AG11" i="1"/>
  <c r="AI10" i="1"/>
  <c r="AG10" i="1"/>
  <c r="AI9" i="1"/>
  <c r="AG9" i="1"/>
  <c r="AI8" i="1"/>
  <c r="AG8" i="1"/>
  <c r="AI7" i="1"/>
  <c r="AG7" i="1"/>
  <c r="AI6" i="1"/>
  <c r="AG6" i="1"/>
  <c r="AI5" i="1"/>
  <c r="AG5" i="1"/>
  <c r="AC25" i="1"/>
  <c r="AA25" i="1"/>
  <c r="AD23" i="1"/>
  <c r="AC22" i="1"/>
  <c r="AA22" i="1"/>
  <c r="AC21" i="1"/>
  <c r="AA21" i="1"/>
  <c r="AD17" i="1"/>
  <c r="F8" i="6" s="1"/>
  <c r="AC16" i="1"/>
  <c r="AA16" i="1"/>
  <c r="AC15" i="1"/>
  <c r="AA15" i="1"/>
  <c r="AC14" i="1"/>
  <c r="AA14" i="1"/>
  <c r="AC13" i="1"/>
  <c r="AA13" i="1"/>
  <c r="AC12" i="1"/>
  <c r="AA12" i="1"/>
  <c r="AC11" i="1"/>
  <c r="AA11" i="1"/>
  <c r="AC10" i="1"/>
  <c r="AA10" i="1"/>
  <c r="AC9" i="1"/>
  <c r="AA9" i="1"/>
  <c r="AC8" i="1"/>
  <c r="AA8" i="1"/>
  <c r="AC7" i="1"/>
  <c r="AA7" i="1"/>
  <c r="AC6" i="1"/>
  <c r="AA6" i="1"/>
  <c r="AC5" i="1"/>
  <c r="AA5" i="1"/>
  <c r="W25" i="1"/>
  <c r="U25" i="1"/>
  <c r="X23" i="1"/>
  <c r="W22" i="1"/>
  <c r="U22" i="1"/>
  <c r="W21" i="1"/>
  <c r="U21" i="1"/>
  <c r="X17" i="1"/>
  <c r="F7" i="6" s="1"/>
  <c r="W16" i="1"/>
  <c r="U16" i="1"/>
  <c r="W15" i="1"/>
  <c r="U15" i="1"/>
  <c r="W14" i="1"/>
  <c r="U14" i="1"/>
  <c r="W13" i="1"/>
  <c r="U13" i="1"/>
  <c r="W12" i="1"/>
  <c r="U12" i="1"/>
  <c r="W11" i="1"/>
  <c r="U11" i="1"/>
  <c r="W10" i="1"/>
  <c r="U10" i="1"/>
  <c r="W9" i="1"/>
  <c r="U9" i="1"/>
  <c r="W8" i="1"/>
  <c r="U8" i="1"/>
  <c r="W7" i="1"/>
  <c r="U7" i="1"/>
  <c r="W6" i="1"/>
  <c r="U6" i="1"/>
  <c r="W5" i="1"/>
  <c r="U5" i="1"/>
  <c r="Q25" i="1"/>
  <c r="O25" i="1"/>
  <c r="R23" i="1"/>
  <c r="Q22" i="1"/>
  <c r="O22" i="1"/>
  <c r="Q21" i="1"/>
  <c r="O21" i="1"/>
  <c r="R17" i="1"/>
  <c r="F6" i="6" s="1"/>
  <c r="Q16" i="1"/>
  <c r="O16" i="1"/>
  <c r="Q15" i="1"/>
  <c r="O15" i="1"/>
  <c r="Q14" i="1"/>
  <c r="O14" i="1"/>
  <c r="Q13" i="1"/>
  <c r="O13" i="1"/>
  <c r="Q12" i="1"/>
  <c r="O12" i="1"/>
  <c r="Q11" i="1"/>
  <c r="O11" i="1"/>
  <c r="Q10" i="1"/>
  <c r="O10" i="1"/>
  <c r="Q9" i="1"/>
  <c r="O9" i="1"/>
  <c r="Q8" i="1"/>
  <c r="O8" i="1"/>
  <c r="Q7" i="1"/>
  <c r="O7" i="1"/>
  <c r="Q6" i="1"/>
  <c r="O6" i="1"/>
  <c r="Q5" i="1"/>
  <c r="O5" i="1"/>
  <c r="K25" i="1"/>
  <c r="I25" i="1"/>
  <c r="L23" i="1"/>
  <c r="K22" i="1"/>
  <c r="I22" i="1"/>
  <c r="K21" i="1"/>
  <c r="I21" i="1"/>
  <c r="L17" i="1"/>
  <c r="F5" i="6" s="1"/>
  <c r="K16" i="1"/>
  <c r="I16" i="1"/>
  <c r="K15" i="1"/>
  <c r="I15" i="1"/>
  <c r="K14" i="1"/>
  <c r="I14" i="1"/>
  <c r="K13" i="1"/>
  <c r="I13" i="1"/>
  <c r="K12" i="1"/>
  <c r="I12" i="1"/>
  <c r="K11" i="1"/>
  <c r="I11" i="1"/>
  <c r="K10" i="1"/>
  <c r="I10" i="1"/>
  <c r="K9" i="1"/>
  <c r="I9" i="1"/>
  <c r="K8" i="1"/>
  <c r="I8" i="1"/>
  <c r="K7" i="1"/>
  <c r="I7" i="1"/>
  <c r="K6" i="1"/>
  <c r="I6" i="1"/>
  <c r="K5" i="1"/>
  <c r="I5" i="1"/>
  <c r="E25" i="1"/>
  <c r="C25" i="1"/>
  <c r="E22" i="1"/>
  <c r="C22" i="1"/>
  <c r="E21" i="1"/>
  <c r="C21" i="1"/>
  <c r="F17" i="1"/>
  <c r="F4" i="6" s="1"/>
  <c r="F23" i="1"/>
  <c r="E6" i="1"/>
  <c r="E7" i="1"/>
  <c r="E8" i="1"/>
  <c r="E9" i="1"/>
  <c r="E10" i="1"/>
  <c r="E11" i="1"/>
  <c r="E12" i="1"/>
  <c r="E13" i="1"/>
  <c r="E14" i="1"/>
  <c r="E15" i="1"/>
  <c r="E16" i="1"/>
  <c r="C6" i="1"/>
  <c r="C7" i="1"/>
  <c r="C8" i="1"/>
  <c r="C9" i="1"/>
  <c r="C10" i="1"/>
  <c r="C11" i="1"/>
  <c r="C12" i="1"/>
  <c r="C13" i="1"/>
  <c r="C14" i="1"/>
  <c r="C15" i="1"/>
  <c r="C16" i="1"/>
  <c r="E5" i="1"/>
  <c r="C5" i="1"/>
  <c r="D23" i="1"/>
  <c r="D17" i="1"/>
  <c r="D4" i="16" s="1"/>
  <c r="PD4" i="17" l="1"/>
  <c r="OV4" i="17"/>
  <c r="OR4" i="17"/>
  <c r="OT4" i="17"/>
  <c r="OX4" i="17"/>
  <c r="OP4" i="17"/>
  <c r="PB4" i="17"/>
  <c r="OZ4" i="17"/>
  <c r="OV9" i="17"/>
  <c r="PB9" i="17"/>
  <c r="OR9" i="17"/>
  <c r="OP9" i="17"/>
  <c r="OZ9" i="17"/>
  <c r="OX9" i="17"/>
  <c r="PD9" i="17"/>
  <c r="OT9" i="17"/>
  <c r="OZ8" i="17"/>
  <c r="OT8" i="17"/>
  <c r="OX8" i="17"/>
  <c r="OP8" i="17"/>
  <c r="PD8" i="17"/>
  <c r="PB8" i="17"/>
  <c r="OV8" i="17"/>
  <c r="OR8" i="17"/>
  <c r="PB7" i="17"/>
  <c r="OT7" i="17"/>
  <c r="OR7" i="17"/>
  <c r="OZ7" i="17"/>
  <c r="OV7" i="17"/>
  <c r="OP7" i="17"/>
  <c r="OX7" i="17"/>
  <c r="PD7" i="17"/>
  <c r="OT6" i="17"/>
  <c r="PB6" i="17"/>
  <c r="PD6" i="17"/>
  <c r="OR6" i="17"/>
  <c r="OZ6" i="17"/>
  <c r="OX6" i="17"/>
  <c r="OV6" i="17"/>
  <c r="OP6" i="17"/>
  <c r="OZ5" i="17"/>
  <c r="OV5" i="17"/>
  <c r="OT5" i="17"/>
  <c r="PD5" i="17"/>
  <c r="OR5" i="17"/>
  <c r="OP5" i="17"/>
  <c r="OX5" i="17"/>
  <c r="PB5" i="17"/>
  <c r="OT11" i="17"/>
  <c r="PD11" i="17"/>
  <c r="PB11" i="17"/>
  <c r="OZ11" i="17"/>
  <c r="OX11" i="17"/>
  <c r="OV11" i="17"/>
  <c r="OP11" i="17"/>
  <c r="OR11" i="17"/>
  <c r="OT10" i="17"/>
  <c r="PD10" i="17"/>
  <c r="OX10" i="17"/>
  <c r="OR10" i="17"/>
  <c r="OP10" i="17"/>
  <c r="PB10" i="17"/>
  <c r="OZ10" i="17"/>
  <c r="OV10" i="17"/>
  <c r="OR13" i="17"/>
  <c r="OV13" i="17"/>
  <c r="PD13" i="17"/>
  <c r="OP13" i="17"/>
  <c r="PB13" i="17"/>
  <c r="OZ13" i="17"/>
  <c r="OX13" i="17"/>
  <c r="OT13" i="17"/>
  <c r="OS13" i="17"/>
  <c r="OQ13" i="17"/>
  <c r="OO13" i="17"/>
  <c r="OU13" i="17"/>
  <c r="PC13" i="17"/>
  <c r="PA13" i="17"/>
  <c r="OY13" i="17"/>
  <c r="OW13" i="17"/>
  <c r="CX14" i="17"/>
  <c r="CD15" i="17"/>
  <c r="AP15" i="17"/>
  <c r="BJ15" i="17"/>
  <c r="OM14" i="17"/>
  <c r="ON14" i="17"/>
  <c r="GA14" i="17"/>
  <c r="OL15" i="17"/>
  <c r="NR14" i="17"/>
  <c r="MX15" i="17"/>
  <c r="MD15" i="17"/>
  <c r="LJ14" i="17"/>
  <c r="KP15" i="17"/>
  <c r="JV14" i="17"/>
  <c r="JB14" i="17"/>
  <c r="IH15" i="17"/>
  <c r="HN15" i="17"/>
  <c r="GT15" i="17"/>
  <c r="FZ15" i="17"/>
  <c r="FF14" i="17"/>
  <c r="EL14" i="17"/>
  <c r="DR14" i="17"/>
  <c r="V15" i="17"/>
  <c r="E60" i="16"/>
  <c r="AE17" i="9"/>
  <c r="Y17" i="9"/>
  <c r="D60" i="16"/>
  <c r="AE24" i="9"/>
  <c r="T77" i="16"/>
  <c r="Y24" i="9"/>
  <c r="S77" i="16"/>
  <c r="N77" i="16"/>
  <c r="Y23" i="9"/>
  <c r="Y22" i="9"/>
  <c r="AE22" i="9"/>
  <c r="D77" i="16"/>
  <c r="Y21" i="9"/>
  <c r="AE21" i="9"/>
  <c r="E77" i="16"/>
  <c r="Y20" i="9"/>
  <c r="S60" i="16"/>
  <c r="AE20" i="9"/>
  <c r="T60" i="16"/>
  <c r="N60" i="16"/>
  <c r="Y19" i="9"/>
  <c r="Y18" i="9"/>
  <c r="I60" i="16"/>
  <c r="AE18" i="9"/>
  <c r="J60" i="16"/>
  <c r="Y16" i="9"/>
  <c r="S43" i="16"/>
  <c r="AE16" i="9"/>
  <c r="T43" i="16"/>
  <c r="AE14" i="9"/>
  <c r="J43" i="16"/>
  <c r="Y14" i="9"/>
  <c r="I43" i="16"/>
  <c r="Y15" i="9"/>
  <c r="N43" i="16"/>
  <c r="AE13" i="9"/>
  <c r="E43" i="16"/>
  <c r="Y13" i="9"/>
  <c r="D43" i="16"/>
  <c r="Y12" i="9"/>
  <c r="S26" i="16"/>
  <c r="AE12" i="9"/>
  <c r="T26" i="16"/>
  <c r="Y11" i="9"/>
  <c r="N26" i="16"/>
  <c r="Y10" i="9"/>
  <c r="I26" i="16"/>
  <c r="AE10" i="9"/>
  <c r="J26" i="16"/>
  <c r="AE9" i="9"/>
  <c r="E26" i="16"/>
  <c r="Y9" i="9"/>
  <c r="D26" i="16"/>
  <c r="AE8" i="9"/>
  <c r="T9" i="16"/>
  <c r="Y8" i="9"/>
  <c r="S9" i="16"/>
  <c r="N9" i="16"/>
  <c r="Y7" i="9"/>
  <c r="AE6" i="9"/>
  <c r="J9" i="16"/>
  <c r="Y6" i="9"/>
  <c r="I9" i="16"/>
  <c r="CX27" i="1"/>
  <c r="G20" i="6" s="1"/>
  <c r="BM23" i="1"/>
  <c r="AO23" i="1"/>
  <c r="CW23" i="1"/>
  <c r="C23" i="6"/>
  <c r="NS13" i="17" s="1"/>
  <c r="C18" i="6"/>
  <c r="CW17" i="1"/>
  <c r="E72" i="16" s="1"/>
  <c r="C19" i="6"/>
  <c r="C22" i="6"/>
  <c r="MY14" i="17" s="1"/>
  <c r="CU23" i="1"/>
  <c r="C17" i="6"/>
  <c r="JC13" i="17" s="1"/>
  <c r="C16" i="6"/>
  <c r="C15" i="6"/>
  <c r="C14" i="6"/>
  <c r="C13" i="6"/>
  <c r="C12" i="6"/>
  <c r="C11" i="6"/>
  <c r="C10" i="6"/>
  <c r="C9" i="6"/>
  <c r="CY13" i="17" s="1"/>
  <c r="C8" i="6"/>
  <c r="C7" i="6"/>
  <c r="BK14" i="17" s="1"/>
  <c r="C6" i="6"/>
  <c r="C4" i="6"/>
  <c r="C31" i="17" s="1"/>
  <c r="C5" i="6"/>
  <c r="W14" i="17" s="1"/>
  <c r="K21" i="11"/>
  <c r="L21" i="11"/>
  <c r="R21" i="7"/>
  <c r="O21" i="7"/>
  <c r="P21" i="7"/>
  <c r="I7" i="11"/>
  <c r="J7" i="11"/>
  <c r="I9" i="11"/>
  <c r="J9" i="11"/>
  <c r="J12" i="11"/>
  <c r="I12" i="11"/>
  <c r="J17" i="11"/>
  <c r="I17" i="11"/>
  <c r="J22" i="11"/>
  <c r="I22" i="11"/>
  <c r="I8" i="11"/>
  <c r="J8" i="11"/>
  <c r="I10" i="11"/>
  <c r="J10" i="11"/>
  <c r="I13" i="11"/>
  <c r="J13" i="11"/>
  <c r="I16" i="11"/>
  <c r="J16" i="11"/>
  <c r="J18" i="11"/>
  <c r="I18" i="11"/>
  <c r="J20" i="11"/>
  <c r="I20" i="11"/>
  <c r="BN27" i="1"/>
  <c r="G14" i="6" s="1"/>
  <c r="P15" i="7" s="1"/>
  <c r="J14" i="11"/>
  <c r="I14" i="11"/>
  <c r="AY23" i="1"/>
  <c r="BX27" i="1"/>
  <c r="D56" i="16" s="1"/>
  <c r="CO23" i="1"/>
  <c r="J23" i="11"/>
  <c r="I23" i="11"/>
  <c r="I11" i="11"/>
  <c r="J11" i="11"/>
  <c r="BK23" i="1"/>
  <c r="CU17" i="1"/>
  <c r="C72" i="16" s="1"/>
  <c r="CV27" i="1"/>
  <c r="D73" i="16" s="1"/>
  <c r="C20" i="6"/>
  <c r="I24" i="11"/>
  <c r="J24" i="11"/>
  <c r="I19" i="11"/>
  <c r="J19" i="11"/>
  <c r="I6" i="11"/>
  <c r="J6" i="11"/>
  <c r="J5" i="11"/>
  <c r="I5" i="11"/>
  <c r="E19" i="7"/>
  <c r="C13" i="7"/>
  <c r="C43" i="16" s="1"/>
  <c r="E23" i="7"/>
  <c r="C17" i="7"/>
  <c r="C60" i="16" s="1"/>
  <c r="C10" i="7"/>
  <c r="H26" i="16" s="1"/>
  <c r="E7" i="7"/>
  <c r="C6" i="7"/>
  <c r="H9" i="16" s="1"/>
  <c r="C21" i="7"/>
  <c r="C77" i="16" s="1"/>
  <c r="C14" i="7"/>
  <c r="H43" i="16" s="1"/>
  <c r="E11" i="7"/>
  <c r="E15" i="7"/>
  <c r="C9" i="7"/>
  <c r="C26" i="16" s="1"/>
  <c r="Q21" i="7"/>
  <c r="K5" i="7"/>
  <c r="F14" i="6"/>
  <c r="F20" i="6"/>
  <c r="AP27" i="1"/>
  <c r="G10" i="6" s="1"/>
  <c r="DC5" i="1"/>
  <c r="DC17" i="1" s="1"/>
  <c r="J72" i="16" s="1"/>
  <c r="AM17" i="1"/>
  <c r="M21" i="16" s="1"/>
  <c r="BK17" i="1"/>
  <c r="M38" i="16" s="1"/>
  <c r="BL27" i="1"/>
  <c r="N39" i="16" s="1"/>
  <c r="BM17" i="1"/>
  <c r="O38" i="16" s="1"/>
  <c r="J27" i="1"/>
  <c r="I5" i="16" s="1"/>
  <c r="DG17" i="1"/>
  <c r="M72" i="16" s="1"/>
  <c r="DH27" i="1"/>
  <c r="N73" i="16" s="1"/>
  <c r="DO23" i="1"/>
  <c r="AO17" i="1"/>
  <c r="O21" i="16" s="1"/>
  <c r="BY23" i="1"/>
  <c r="CR27" i="1"/>
  <c r="G19" i="6" s="1"/>
  <c r="O20" i="7" s="1"/>
  <c r="DC23" i="1"/>
  <c r="DJ27" i="1"/>
  <c r="G22" i="6" s="1"/>
  <c r="BT27" i="1"/>
  <c r="G15" i="6" s="1"/>
  <c r="AM23" i="1"/>
  <c r="AD27" i="1"/>
  <c r="G8" i="6" s="1"/>
  <c r="AN27" i="1"/>
  <c r="N22" i="16" s="1"/>
  <c r="AI23" i="1"/>
  <c r="AV27" i="1"/>
  <c r="G11" i="6" s="1"/>
  <c r="BH27" i="1"/>
  <c r="G13" i="6" s="1"/>
  <c r="Q14" i="7" s="1"/>
  <c r="BS23" i="1"/>
  <c r="BZ27" i="1"/>
  <c r="G16" i="6" s="1"/>
  <c r="CL27" i="1"/>
  <c r="G18" i="6" s="1"/>
  <c r="CQ23" i="1"/>
  <c r="DP27" i="1"/>
  <c r="G23" i="6" s="1"/>
  <c r="L27" i="1"/>
  <c r="G5" i="6" s="1"/>
  <c r="X27" i="1"/>
  <c r="G7" i="6" s="1"/>
  <c r="AG17" i="1"/>
  <c r="H21" i="16" s="1"/>
  <c r="AH27" i="1"/>
  <c r="I22" i="16" s="1"/>
  <c r="BE23" i="1"/>
  <c r="DD27" i="1"/>
  <c r="G21" i="6" s="1"/>
  <c r="DI23" i="1"/>
  <c r="DM23" i="1"/>
  <c r="DM17" i="1"/>
  <c r="R72" i="16" s="1"/>
  <c r="DN27" i="1"/>
  <c r="S73" i="16" s="1"/>
  <c r="P27" i="1"/>
  <c r="N5" i="16" s="1"/>
  <c r="U23" i="1"/>
  <c r="BA17" i="1"/>
  <c r="E38" i="16" s="1"/>
  <c r="BB27" i="1"/>
  <c r="G12" i="6" s="1"/>
  <c r="BG23" i="1"/>
  <c r="BR27" i="1"/>
  <c r="S39" i="16" s="1"/>
  <c r="CD27" i="1"/>
  <c r="I56" i="16" s="1"/>
  <c r="CI23" i="1"/>
  <c r="DG23" i="1"/>
  <c r="DO17" i="1"/>
  <c r="T72" i="16" s="1"/>
  <c r="K23" i="1"/>
  <c r="R27" i="1"/>
  <c r="G6" i="6" s="1"/>
  <c r="AT27" i="1"/>
  <c r="S22" i="16" s="1"/>
  <c r="CF27" i="1"/>
  <c r="G17" i="6" s="1"/>
  <c r="DA23" i="1"/>
  <c r="CK17" i="1"/>
  <c r="O55" i="16" s="1"/>
  <c r="DI17" i="1"/>
  <c r="O72" i="16" s="1"/>
  <c r="CC17" i="1"/>
  <c r="H55" i="16" s="1"/>
  <c r="CE17" i="1"/>
  <c r="J55" i="16" s="1"/>
  <c r="O23" i="1"/>
  <c r="W23" i="1"/>
  <c r="AB27" i="1"/>
  <c r="D22" i="16" s="1"/>
  <c r="AJ27" i="1"/>
  <c r="G9" i="6" s="1"/>
  <c r="AS23" i="1"/>
  <c r="BA23" i="1"/>
  <c r="BF27" i="1"/>
  <c r="I39" i="16" s="1"/>
  <c r="BW23" i="1"/>
  <c r="CC23" i="1"/>
  <c r="CK23" i="1"/>
  <c r="CO17" i="1"/>
  <c r="R55" i="16" s="1"/>
  <c r="CP27" i="1"/>
  <c r="S56" i="16" s="1"/>
  <c r="DA17" i="1"/>
  <c r="H72" i="16" s="1"/>
  <c r="D27" i="1"/>
  <c r="D5" i="16" s="1"/>
  <c r="I23" i="1"/>
  <c r="Q23" i="1"/>
  <c r="V27" i="1"/>
  <c r="S5" i="16" s="1"/>
  <c r="AC23" i="1"/>
  <c r="AG23" i="1"/>
  <c r="AU23" i="1"/>
  <c r="AY17" i="1"/>
  <c r="C38" i="16" s="1"/>
  <c r="AZ27" i="1"/>
  <c r="D39" i="16" s="1"/>
  <c r="BQ23" i="1"/>
  <c r="CE23" i="1"/>
  <c r="CI17" i="1"/>
  <c r="M55" i="16" s="1"/>
  <c r="CJ27" i="1"/>
  <c r="N56" i="16" s="1"/>
  <c r="CQ17" i="1"/>
  <c r="T55" i="16" s="1"/>
  <c r="BY17" i="1"/>
  <c r="E55" i="16" s="1"/>
  <c r="BW17" i="1"/>
  <c r="C55" i="16" s="1"/>
  <c r="BQ17" i="1"/>
  <c r="R38" i="16" s="1"/>
  <c r="BS17" i="1"/>
  <c r="T38" i="16" s="1"/>
  <c r="BE17" i="1"/>
  <c r="H38" i="16" s="1"/>
  <c r="BG17" i="1"/>
  <c r="J38" i="16" s="1"/>
  <c r="AU17" i="1"/>
  <c r="T21" i="16" s="1"/>
  <c r="AS17" i="1"/>
  <c r="R21" i="16" s="1"/>
  <c r="AI17" i="1"/>
  <c r="J21" i="16" s="1"/>
  <c r="AA23" i="1"/>
  <c r="AC17" i="1"/>
  <c r="E21" i="16" s="1"/>
  <c r="AA17" i="1"/>
  <c r="C21" i="16" s="1"/>
  <c r="W17" i="1"/>
  <c r="T4" i="16" s="1"/>
  <c r="U17" i="1"/>
  <c r="R4" i="16" s="1"/>
  <c r="O17" i="1"/>
  <c r="M4" i="16" s="1"/>
  <c r="Q17" i="1"/>
  <c r="O4" i="16" s="1"/>
  <c r="I17" i="1"/>
  <c r="H4" i="16" s="1"/>
  <c r="K17" i="1"/>
  <c r="J4" i="16" s="1"/>
  <c r="C23" i="1"/>
  <c r="E23" i="1"/>
  <c r="F27" i="1"/>
  <c r="G4" i="6" s="1"/>
  <c r="E17" i="1"/>
  <c r="E4" i="16" s="1"/>
  <c r="C17" i="1"/>
  <c r="C4" i="16" s="1"/>
  <c r="EM5" i="17" l="1"/>
  <c r="EM4" i="17"/>
  <c r="F11" i="18"/>
  <c r="EM6" i="17"/>
  <c r="EM7" i="17"/>
  <c r="EM8" i="17"/>
  <c r="EM9" i="17"/>
  <c r="EM10" i="17"/>
  <c r="EM11" i="17"/>
  <c r="EM12" i="17"/>
  <c r="EM13" i="17"/>
  <c r="ES13" i="17" s="1"/>
  <c r="FG5" i="17"/>
  <c r="F12" i="18"/>
  <c r="FG4" i="17"/>
  <c r="FG6" i="17"/>
  <c r="FG7" i="17"/>
  <c r="FG8" i="17"/>
  <c r="FG9" i="17"/>
  <c r="FG10" i="17"/>
  <c r="FG11" i="17"/>
  <c r="FG12" i="17"/>
  <c r="F13" i="18"/>
  <c r="GA5" i="17"/>
  <c r="GA4" i="17"/>
  <c r="GA6" i="17"/>
  <c r="GA7" i="17"/>
  <c r="GA8" i="17"/>
  <c r="GA9" i="17"/>
  <c r="GA10" i="17"/>
  <c r="GA11" i="17"/>
  <c r="GA12" i="17"/>
  <c r="GA13" i="17"/>
  <c r="FG13" i="17"/>
  <c r="FO13" i="17" s="1"/>
  <c r="F14" i="18"/>
  <c r="GU4" i="17"/>
  <c r="GU5" i="17"/>
  <c r="GU7" i="17"/>
  <c r="GU6" i="17"/>
  <c r="GU8" i="17"/>
  <c r="GU9" i="17"/>
  <c r="GU10" i="17"/>
  <c r="GU11" i="17"/>
  <c r="GU12" i="17"/>
  <c r="GU13" i="17"/>
  <c r="HO5" i="17"/>
  <c r="F15" i="18"/>
  <c r="HO4" i="17"/>
  <c r="HO7" i="17"/>
  <c r="HO6" i="17"/>
  <c r="HO8" i="17"/>
  <c r="HO9" i="17"/>
  <c r="HO10" i="17"/>
  <c r="HO11" i="17"/>
  <c r="HO12" i="17"/>
  <c r="HO13" i="17"/>
  <c r="II4" i="17"/>
  <c r="F16" i="18"/>
  <c r="II5" i="17"/>
  <c r="II7" i="17"/>
  <c r="II6" i="17"/>
  <c r="II8" i="17"/>
  <c r="II9" i="17"/>
  <c r="II10" i="17"/>
  <c r="II11" i="17"/>
  <c r="II12" i="17"/>
  <c r="II13" i="17"/>
  <c r="GU14" i="17"/>
  <c r="GY14" i="17" s="1"/>
  <c r="DS5" i="17"/>
  <c r="F10" i="18"/>
  <c r="DS4" i="17"/>
  <c r="DS6" i="17"/>
  <c r="DS7" i="17"/>
  <c r="DS8" i="17"/>
  <c r="DS9" i="17"/>
  <c r="DS10" i="17"/>
  <c r="DS11" i="17"/>
  <c r="DS12" i="17"/>
  <c r="F22" i="18"/>
  <c r="MY5" i="17"/>
  <c r="MY4" i="17"/>
  <c r="MY7" i="17"/>
  <c r="MY6" i="17"/>
  <c r="MY8" i="17"/>
  <c r="MY9" i="17"/>
  <c r="MY10" i="17"/>
  <c r="MY11" i="17"/>
  <c r="MY12" i="17"/>
  <c r="MY13" i="17"/>
  <c r="HO14" i="17"/>
  <c r="IE14" i="17" s="1"/>
  <c r="KQ4" i="17"/>
  <c r="KQ5" i="17"/>
  <c r="F19" i="18"/>
  <c r="KQ7" i="17"/>
  <c r="KQ6" i="17"/>
  <c r="KQ8" i="17"/>
  <c r="KQ9" i="17"/>
  <c r="KQ10" i="17"/>
  <c r="KQ11" i="17"/>
  <c r="KQ12" i="17"/>
  <c r="KQ13" i="17"/>
  <c r="II14" i="17"/>
  <c r="IQ14" i="17" s="1"/>
  <c r="DS13" i="17"/>
  <c r="DU13" i="17" s="1"/>
  <c r="LK5" i="17"/>
  <c r="F20" i="18"/>
  <c r="LK4" i="17"/>
  <c r="LK6" i="17"/>
  <c r="LK7" i="17"/>
  <c r="LK8" i="17"/>
  <c r="LK9" i="17"/>
  <c r="LK10" i="17"/>
  <c r="LK11" i="17"/>
  <c r="LK12" i="17"/>
  <c r="F23" i="18"/>
  <c r="NS5" i="17"/>
  <c r="NS4" i="17"/>
  <c r="NS6" i="17"/>
  <c r="NS7" i="17"/>
  <c r="NS8" i="17"/>
  <c r="NS9" i="17"/>
  <c r="NS10" i="17"/>
  <c r="NS11" i="17"/>
  <c r="NS12" i="17"/>
  <c r="LK13" i="17"/>
  <c r="LW13" i="17" s="1"/>
  <c r="JC4" i="17"/>
  <c r="F17" i="18"/>
  <c r="JC5" i="17"/>
  <c r="JC6" i="17"/>
  <c r="JC7" i="17"/>
  <c r="JC8" i="17"/>
  <c r="JC9" i="17"/>
  <c r="JC10" i="17"/>
  <c r="JC11" i="17"/>
  <c r="JC12" i="17"/>
  <c r="F4" i="18"/>
  <c r="C4" i="17"/>
  <c r="C5" i="17"/>
  <c r="C24" i="17"/>
  <c r="C22" i="17"/>
  <c r="C23" i="17"/>
  <c r="C9" i="17"/>
  <c r="C19" i="17"/>
  <c r="C18" i="17"/>
  <c r="C13" i="17"/>
  <c r="C21" i="17"/>
  <c r="C17" i="17"/>
  <c r="C20" i="17"/>
  <c r="C7" i="17"/>
  <c r="C8" i="17"/>
  <c r="C6" i="17"/>
  <c r="C14" i="17"/>
  <c r="C16" i="17"/>
  <c r="C11" i="17"/>
  <c r="C10" i="17"/>
  <c r="C15" i="17"/>
  <c r="C12" i="17"/>
  <c r="C25" i="17"/>
  <c r="C26" i="17"/>
  <c r="C27" i="17"/>
  <c r="C28" i="17"/>
  <c r="C29" i="17"/>
  <c r="C30" i="17"/>
  <c r="AQ4" i="17"/>
  <c r="AQ5" i="17"/>
  <c r="F6" i="18"/>
  <c r="AQ6" i="17"/>
  <c r="AQ7" i="17"/>
  <c r="AQ8" i="17"/>
  <c r="AQ9" i="17"/>
  <c r="AQ10" i="17"/>
  <c r="AQ11" i="17"/>
  <c r="AQ12" i="17"/>
  <c r="AQ13" i="17"/>
  <c r="AQ14" i="17"/>
  <c r="BA14" i="17" s="1"/>
  <c r="JW5" i="17"/>
  <c r="JW4" i="17"/>
  <c r="F18" i="18"/>
  <c r="JW6" i="17"/>
  <c r="JW7" i="17"/>
  <c r="JW8" i="17"/>
  <c r="JW9" i="17"/>
  <c r="JW10" i="17"/>
  <c r="JW11" i="17"/>
  <c r="JW12" i="17"/>
  <c r="W4" i="17"/>
  <c r="F5" i="18"/>
  <c r="W5" i="17"/>
  <c r="W6" i="17"/>
  <c r="W7" i="17"/>
  <c r="W8" i="17"/>
  <c r="W9" i="17"/>
  <c r="W10" i="17"/>
  <c r="W12" i="17"/>
  <c r="W11" i="17"/>
  <c r="W13" i="17"/>
  <c r="BK5" i="17"/>
  <c r="BK4" i="17"/>
  <c r="F7" i="18"/>
  <c r="BK7" i="17"/>
  <c r="BK6" i="17"/>
  <c r="BK8" i="17"/>
  <c r="BK9" i="17"/>
  <c r="BK10" i="17"/>
  <c r="BK11" i="17"/>
  <c r="BK12" i="17"/>
  <c r="BK13" i="17"/>
  <c r="KQ14" i="17"/>
  <c r="KS14" i="17" s="1"/>
  <c r="CE4" i="17"/>
  <c r="F8" i="18"/>
  <c r="CE5" i="17"/>
  <c r="CE6" i="17"/>
  <c r="CE7" i="17"/>
  <c r="CE8" i="17"/>
  <c r="CE9" i="17"/>
  <c r="CE10" i="17"/>
  <c r="CE11" i="17"/>
  <c r="CE13" i="17"/>
  <c r="CE12" i="17"/>
  <c r="JW13" i="17"/>
  <c r="JY13" i="17" s="1"/>
  <c r="CY4" i="17"/>
  <c r="F9" i="18"/>
  <c r="CY5" i="17"/>
  <c r="CY6" i="17"/>
  <c r="CY7" i="17"/>
  <c r="CY8" i="17"/>
  <c r="CY9" i="17"/>
  <c r="CY10" i="17"/>
  <c r="CY11" i="17"/>
  <c r="CY12" i="17"/>
  <c r="CE14" i="17"/>
  <c r="CI14" i="17" s="1"/>
  <c r="Q21" i="11"/>
  <c r="R21" i="11"/>
  <c r="M21" i="11"/>
  <c r="P21" i="11"/>
  <c r="N21" i="11"/>
  <c r="O21" i="11"/>
  <c r="T21" i="11"/>
  <c r="S21" i="11"/>
  <c r="OV14" i="17"/>
  <c r="OR14" i="17"/>
  <c r="OP14" i="17"/>
  <c r="OZ14" i="17"/>
  <c r="PD14" i="17"/>
  <c r="OX14" i="17"/>
  <c r="OT14" i="17"/>
  <c r="PB14" i="17"/>
  <c r="NM14" i="17"/>
  <c r="NK14" i="17"/>
  <c r="NI14" i="17"/>
  <c r="NG14" i="17"/>
  <c r="NO14" i="17"/>
  <c r="NC14" i="17"/>
  <c r="NA14" i="17"/>
  <c r="NE14" i="17"/>
  <c r="LE14" i="17"/>
  <c r="LC14" i="17"/>
  <c r="AK14" i="17"/>
  <c r="Y14" i="17"/>
  <c r="AM14" i="17"/>
  <c r="AE14" i="17"/>
  <c r="AC14" i="17"/>
  <c r="AI14" i="17"/>
  <c r="AG14" i="17"/>
  <c r="AA14" i="17"/>
  <c r="OI13" i="17"/>
  <c r="OG13" i="17"/>
  <c r="OE13" i="17"/>
  <c r="NU13" i="17"/>
  <c r="OC13" i="17"/>
  <c r="NW13" i="17"/>
  <c r="OA13" i="17"/>
  <c r="NY13" i="17"/>
  <c r="EC13" i="17"/>
  <c r="EA13" i="17"/>
  <c r="EI13" i="17"/>
  <c r="DW13" i="17"/>
  <c r="EE13" i="17"/>
  <c r="EG13" i="17"/>
  <c r="DY13" i="17"/>
  <c r="JO13" i="17"/>
  <c r="JM13" i="17"/>
  <c r="JQ13" i="17"/>
  <c r="JE13" i="17"/>
  <c r="JG13" i="17"/>
  <c r="JI13" i="17"/>
  <c r="JS13" i="17"/>
  <c r="JK13" i="17"/>
  <c r="LU13" i="17"/>
  <c r="LS13" i="17"/>
  <c r="MA13" i="17"/>
  <c r="LY13" i="17"/>
  <c r="BW14" i="17"/>
  <c r="BU14" i="17"/>
  <c r="BO14" i="17"/>
  <c r="BM14" i="17"/>
  <c r="BQ14" i="17"/>
  <c r="BS14" i="17"/>
  <c r="CA14" i="17"/>
  <c r="BY14" i="17"/>
  <c r="DO13" i="17"/>
  <c r="DM13" i="17"/>
  <c r="DA13" i="17"/>
  <c r="DG13" i="17"/>
  <c r="DI13" i="17"/>
  <c r="DE13" i="17"/>
  <c r="DK13" i="17"/>
  <c r="DC13" i="17"/>
  <c r="E31" i="17"/>
  <c r="S31" i="17"/>
  <c r="I31" i="17"/>
  <c r="K31" i="17"/>
  <c r="O31" i="17"/>
  <c r="M31" i="17"/>
  <c r="Q31" i="17"/>
  <c r="G31" i="17"/>
  <c r="GK14" i="17"/>
  <c r="GM14" i="17"/>
  <c r="GI14" i="17"/>
  <c r="GE14" i="17"/>
  <c r="GC14" i="17"/>
  <c r="GG14" i="17"/>
  <c r="GQ14" i="17"/>
  <c r="GO14" i="17"/>
  <c r="OW14" i="17"/>
  <c r="OU14" i="17"/>
  <c r="OS14" i="17"/>
  <c r="OQ14" i="17"/>
  <c r="PC14" i="17"/>
  <c r="OO14" i="17"/>
  <c r="OY14" i="17"/>
  <c r="PA14" i="17"/>
  <c r="CY14" i="17"/>
  <c r="CX15" i="17"/>
  <c r="BK15" i="17"/>
  <c r="BJ16" i="17"/>
  <c r="AP16" i="17"/>
  <c r="AQ15" i="17"/>
  <c r="CD16" i="17"/>
  <c r="CE15" i="17"/>
  <c r="W15" i="17"/>
  <c r="DS14" i="17"/>
  <c r="OM15" i="17"/>
  <c r="ON15" i="17"/>
  <c r="NS14" i="17"/>
  <c r="MY15" i="17"/>
  <c r="JW14" i="17"/>
  <c r="KQ15" i="17"/>
  <c r="LK14" i="17"/>
  <c r="JC14" i="17"/>
  <c r="II15" i="17"/>
  <c r="HO15" i="17"/>
  <c r="GU15" i="17"/>
  <c r="GA15" i="17"/>
  <c r="FG14" i="17"/>
  <c r="EM14" i="17"/>
  <c r="OL16" i="17"/>
  <c r="NR15" i="17"/>
  <c r="MX16" i="17"/>
  <c r="MD16" i="17"/>
  <c r="LJ15" i="17"/>
  <c r="KP16" i="17"/>
  <c r="JV15" i="17"/>
  <c r="JB15" i="17"/>
  <c r="IH16" i="17"/>
  <c r="HN16" i="17"/>
  <c r="GT16" i="17"/>
  <c r="FZ16" i="17"/>
  <c r="FF15" i="17"/>
  <c r="EL15" i="17"/>
  <c r="DR15" i="17"/>
  <c r="V16" i="17"/>
  <c r="D42" i="11"/>
  <c r="S46" i="16" s="1"/>
  <c r="C69" i="11"/>
  <c r="D69" i="11"/>
  <c r="C42" i="11"/>
  <c r="R46" i="16" s="1"/>
  <c r="C16" i="11"/>
  <c r="D16" i="11"/>
  <c r="C49" i="11"/>
  <c r="M80" i="16" s="1"/>
  <c r="C23" i="11"/>
  <c r="D49" i="11"/>
  <c r="N80" i="16" s="1"/>
  <c r="D23" i="11"/>
  <c r="C76" i="11"/>
  <c r="D76" i="11"/>
  <c r="C20" i="11"/>
  <c r="C73" i="11"/>
  <c r="D73" i="11"/>
  <c r="D20" i="11"/>
  <c r="C46" i="11"/>
  <c r="R63" i="16" s="1"/>
  <c r="D46" i="11"/>
  <c r="S63" i="16" s="1"/>
  <c r="C68" i="11"/>
  <c r="D41" i="11"/>
  <c r="N46" i="16" s="1"/>
  <c r="D68" i="11"/>
  <c r="C15" i="11"/>
  <c r="D15" i="11"/>
  <c r="C41" i="11"/>
  <c r="M46" i="16" s="1"/>
  <c r="C72" i="11"/>
  <c r="C19" i="11"/>
  <c r="D72" i="11"/>
  <c r="D19" i="11"/>
  <c r="C45" i="11"/>
  <c r="M63" i="16" s="1"/>
  <c r="D45" i="11"/>
  <c r="N63" i="16" s="1"/>
  <c r="C67" i="11"/>
  <c r="D67" i="11"/>
  <c r="D14" i="11"/>
  <c r="C14" i="11"/>
  <c r="C40" i="11"/>
  <c r="H46" i="16" s="1"/>
  <c r="D40" i="11"/>
  <c r="I46" i="16" s="1"/>
  <c r="D17" i="11"/>
  <c r="C70" i="11"/>
  <c r="D70" i="11"/>
  <c r="C17" i="11"/>
  <c r="C43" i="11"/>
  <c r="C63" i="16" s="1"/>
  <c r="D43" i="11"/>
  <c r="D63" i="16" s="1"/>
  <c r="D44" i="11"/>
  <c r="I63" i="16" s="1"/>
  <c r="C18" i="11"/>
  <c r="D18" i="11"/>
  <c r="C44" i="11"/>
  <c r="H63" i="16" s="1"/>
  <c r="C71" i="11"/>
  <c r="D71" i="11"/>
  <c r="D47" i="11"/>
  <c r="D80" i="16" s="1"/>
  <c r="C74" i="11"/>
  <c r="D21" i="11"/>
  <c r="D74" i="11"/>
  <c r="C47" i="11"/>
  <c r="C80" i="16" s="1"/>
  <c r="C21" i="11"/>
  <c r="C32" i="11"/>
  <c r="H12" i="16" s="1"/>
  <c r="D32" i="11"/>
  <c r="I12" i="16" s="1"/>
  <c r="D59" i="11"/>
  <c r="C59" i="11"/>
  <c r="C6" i="11"/>
  <c r="D6" i="11"/>
  <c r="D31" i="11"/>
  <c r="D12" i="16" s="1"/>
  <c r="C31" i="11"/>
  <c r="C12" i="16" s="1"/>
  <c r="D5" i="11"/>
  <c r="D58" i="11"/>
  <c r="D7" i="11"/>
  <c r="C60" i="11"/>
  <c r="C7" i="11"/>
  <c r="D60" i="11"/>
  <c r="C33" i="11"/>
  <c r="M12" i="16" s="1"/>
  <c r="D33" i="11"/>
  <c r="N12" i="16" s="1"/>
  <c r="C8" i="11"/>
  <c r="D8" i="11"/>
  <c r="C61" i="11"/>
  <c r="D61" i="11"/>
  <c r="C34" i="11"/>
  <c r="R12" i="16" s="1"/>
  <c r="D34" i="11"/>
  <c r="S12" i="16" s="1"/>
  <c r="C77" i="11"/>
  <c r="D77" i="11"/>
  <c r="C50" i="11"/>
  <c r="R80" i="16" s="1"/>
  <c r="D24" i="11"/>
  <c r="D50" i="11"/>
  <c r="S80" i="16" s="1"/>
  <c r="C24" i="11"/>
  <c r="C62" i="11"/>
  <c r="C35" i="11"/>
  <c r="C29" i="16" s="1"/>
  <c r="D62" i="11"/>
  <c r="D35" i="11"/>
  <c r="D29" i="16" s="1"/>
  <c r="C9" i="11"/>
  <c r="D9" i="11"/>
  <c r="C39" i="11"/>
  <c r="C46" i="16" s="1"/>
  <c r="D39" i="11"/>
  <c r="D46" i="16" s="1"/>
  <c r="D13" i="11"/>
  <c r="C13" i="11"/>
  <c r="C66" i="11"/>
  <c r="D66" i="11"/>
  <c r="C10" i="11"/>
  <c r="C63" i="11"/>
  <c r="C36" i="11"/>
  <c r="H29" i="16" s="1"/>
  <c r="D63" i="11"/>
  <c r="D10" i="11"/>
  <c r="D36" i="11"/>
  <c r="I29" i="16" s="1"/>
  <c r="C64" i="11"/>
  <c r="D64" i="11"/>
  <c r="C37" i="11"/>
  <c r="M29" i="16" s="1"/>
  <c r="D11" i="11"/>
  <c r="C11" i="11"/>
  <c r="D37" i="11"/>
  <c r="N29" i="16" s="1"/>
  <c r="D12" i="11"/>
  <c r="C65" i="11"/>
  <c r="C12" i="11"/>
  <c r="D65" i="11"/>
  <c r="C38" i="11"/>
  <c r="R29" i="16" s="1"/>
  <c r="D38" i="11"/>
  <c r="S29" i="16" s="1"/>
  <c r="AE23" i="9"/>
  <c r="O77" i="16"/>
  <c r="O60" i="16"/>
  <c r="AE19" i="9"/>
  <c r="O43" i="16"/>
  <c r="AE15" i="9"/>
  <c r="AE11" i="9"/>
  <c r="O26" i="16"/>
  <c r="AE7" i="9"/>
  <c r="O9" i="16"/>
  <c r="F8" i="7"/>
  <c r="R10" i="16" s="1"/>
  <c r="R7" i="6"/>
  <c r="R8" i="6"/>
  <c r="H10" i="7"/>
  <c r="J27" i="16" s="1"/>
  <c r="R9" i="6"/>
  <c r="F12" i="7"/>
  <c r="R27" i="16" s="1"/>
  <c r="R11" i="6"/>
  <c r="R12" i="6"/>
  <c r="G14" i="7"/>
  <c r="R13" i="6"/>
  <c r="R14" i="6"/>
  <c r="R15" i="6"/>
  <c r="R16" i="6"/>
  <c r="F23" i="7"/>
  <c r="M78" i="16" s="1"/>
  <c r="R22" i="6"/>
  <c r="R19" i="6"/>
  <c r="F19" i="7"/>
  <c r="M61" i="16" s="1"/>
  <c r="R18" i="6"/>
  <c r="G11" i="7"/>
  <c r="R10" i="6"/>
  <c r="R17" i="6"/>
  <c r="H21" i="7"/>
  <c r="E78" i="16" s="1"/>
  <c r="R20" i="6"/>
  <c r="H24" i="7"/>
  <c r="T78" i="16" s="1"/>
  <c r="R23" i="6"/>
  <c r="H6" i="7"/>
  <c r="J10" i="16" s="1"/>
  <c r="R5" i="6"/>
  <c r="R4" i="6"/>
  <c r="G7" i="7"/>
  <c r="R6" i="6"/>
  <c r="BE27" i="1"/>
  <c r="H39" i="16" s="1"/>
  <c r="BY27" i="1"/>
  <c r="E56" i="16" s="1"/>
  <c r="Q15" i="7"/>
  <c r="AI27" i="1"/>
  <c r="J22" i="16" s="1"/>
  <c r="BM27" i="1"/>
  <c r="O39" i="16" s="1"/>
  <c r="AO27" i="1"/>
  <c r="O22" i="16" s="1"/>
  <c r="BK27" i="1"/>
  <c r="M39" i="16" s="1"/>
  <c r="CW27" i="1"/>
  <c r="E73" i="16" s="1"/>
  <c r="F21" i="7"/>
  <c r="C78" i="16" s="1"/>
  <c r="DA27" i="1"/>
  <c r="H73" i="16" s="1"/>
  <c r="CU27" i="1"/>
  <c r="C73" i="16" s="1"/>
  <c r="H12" i="7"/>
  <c r="T27" i="16" s="1"/>
  <c r="H18" i="7"/>
  <c r="J61" i="16" s="1"/>
  <c r="F18" i="7"/>
  <c r="H61" i="16" s="1"/>
  <c r="F24" i="7"/>
  <c r="R78" i="16" s="1"/>
  <c r="G24" i="7"/>
  <c r="G19" i="7"/>
  <c r="H19" i="7"/>
  <c r="O61" i="16" s="1"/>
  <c r="G21" i="7"/>
  <c r="H20" i="7"/>
  <c r="T61" i="16" s="1"/>
  <c r="F20" i="7"/>
  <c r="R61" i="16" s="1"/>
  <c r="G20" i="7"/>
  <c r="G23" i="7"/>
  <c r="H23" i="7"/>
  <c r="O78" i="16" s="1"/>
  <c r="D23" i="6"/>
  <c r="NT14" i="17" s="1"/>
  <c r="DI27" i="1"/>
  <c r="O73" i="16" s="1"/>
  <c r="D22" i="6"/>
  <c r="MZ15" i="17" s="1"/>
  <c r="D20" i="6"/>
  <c r="D19" i="6"/>
  <c r="D18" i="6"/>
  <c r="JX14" i="17" s="1"/>
  <c r="G18" i="7"/>
  <c r="D17" i="6"/>
  <c r="F17" i="7"/>
  <c r="C61" i="16" s="1"/>
  <c r="H17" i="7"/>
  <c r="E61" i="16" s="1"/>
  <c r="G17" i="7"/>
  <c r="D16" i="6"/>
  <c r="IJ15" i="17" s="1"/>
  <c r="G16" i="7"/>
  <c r="H16" i="7"/>
  <c r="T44" i="16" s="1"/>
  <c r="D15" i="6"/>
  <c r="HP15" i="17" s="1"/>
  <c r="F16" i="7"/>
  <c r="R44" i="16" s="1"/>
  <c r="H15" i="7"/>
  <c r="O44" i="16" s="1"/>
  <c r="G15" i="7"/>
  <c r="D14" i="6"/>
  <c r="GV15" i="17" s="1"/>
  <c r="F15" i="7"/>
  <c r="M44" i="16" s="1"/>
  <c r="F14" i="7"/>
  <c r="H44" i="16" s="1"/>
  <c r="H14" i="7"/>
  <c r="J44" i="16" s="1"/>
  <c r="D13" i="6"/>
  <c r="GB15" i="17" s="1"/>
  <c r="AY27" i="1"/>
  <c r="C39" i="16" s="1"/>
  <c r="BA27" i="1"/>
  <c r="E39" i="16" s="1"/>
  <c r="H13" i="7"/>
  <c r="E44" i="16" s="1"/>
  <c r="G13" i="7"/>
  <c r="D12" i="6"/>
  <c r="FH14" i="17" s="1"/>
  <c r="F13" i="7"/>
  <c r="C44" i="16" s="1"/>
  <c r="G12" i="7"/>
  <c r="D11" i="6"/>
  <c r="EN14" i="17" s="1"/>
  <c r="F11" i="7"/>
  <c r="M27" i="16" s="1"/>
  <c r="H11" i="7"/>
  <c r="O27" i="16" s="1"/>
  <c r="D10" i="6"/>
  <c r="DT14" i="17" s="1"/>
  <c r="D9" i="6"/>
  <c r="CZ14" i="17" s="1"/>
  <c r="G10" i="7"/>
  <c r="F10" i="7"/>
  <c r="H27" i="16" s="1"/>
  <c r="G9" i="7"/>
  <c r="H9" i="7"/>
  <c r="E27" i="16" s="1"/>
  <c r="F9" i="7"/>
  <c r="C27" i="16" s="1"/>
  <c r="D8" i="6"/>
  <c r="CF15" i="17" s="1"/>
  <c r="W27" i="1"/>
  <c r="T5" i="16" s="1"/>
  <c r="H8" i="7"/>
  <c r="T10" i="16" s="1"/>
  <c r="G8" i="7"/>
  <c r="D7" i="6"/>
  <c r="BL15" i="17" s="1"/>
  <c r="F7" i="7"/>
  <c r="M10" i="16" s="1"/>
  <c r="H7" i="7"/>
  <c r="O10" i="16" s="1"/>
  <c r="D6" i="6"/>
  <c r="D4" i="6"/>
  <c r="F6" i="7"/>
  <c r="H10" i="16" s="1"/>
  <c r="G6" i="7"/>
  <c r="D5" i="6"/>
  <c r="X15" i="17" s="1"/>
  <c r="K7" i="11"/>
  <c r="L7" i="11"/>
  <c r="K13" i="11"/>
  <c r="L13" i="11"/>
  <c r="K22" i="11"/>
  <c r="L22" i="11"/>
  <c r="K10" i="11"/>
  <c r="L10" i="11"/>
  <c r="K17" i="11"/>
  <c r="L17" i="11"/>
  <c r="P17" i="7"/>
  <c r="R17" i="7"/>
  <c r="O17" i="7"/>
  <c r="K16" i="11"/>
  <c r="L16" i="11"/>
  <c r="O15" i="7"/>
  <c r="Q20" i="7"/>
  <c r="Q17" i="7"/>
  <c r="AC27" i="1"/>
  <c r="E22" i="16" s="1"/>
  <c r="CQ27" i="1"/>
  <c r="T56" i="16" s="1"/>
  <c r="AG27" i="1"/>
  <c r="H22" i="16" s="1"/>
  <c r="CO27" i="1"/>
  <c r="R56" i="16" s="1"/>
  <c r="Q18" i="7"/>
  <c r="K18" i="11"/>
  <c r="L18" i="11"/>
  <c r="Q23" i="7"/>
  <c r="K23" i="11"/>
  <c r="L23" i="11"/>
  <c r="K11" i="11"/>
  <c r="L11" i="11"/>
  <c r="R11" i="7"/>
  <c r="Q11" i="7"/>
  <c r="P11" i="7"/>
  <c r="O11" i="7"/>
  <c r="K8" i="11"/>
  <c r="L8" i="11"/>
  <c r="P12" i="7"/>
  <c r="K12" i="11"/>
  <c r="L12" i="11"/>
  <c r="K20" i="11"/>
  <c r="L20" i="11"/>
  <c r="R20" i="7"/>
  <c r="P20" i="7"/>
  <c r="J15" i="11"/>
  <c r="I15" i="11"/>
  <c r="Q8" i="7"/>
  <c r="K15" i="11"/>
  <c r="L15" i="11"/>
  <c r="K27" i="1"/>
  <c r="J5" i="16" s="1"/>
  <c r="DG27" i="1"/>
  <c r="M73" i="16" s="1"/>
  <c r="K14" i="11"/>
  <c r="L14" i="11"/>
  <c r="O14" i="7"/>
  <c r="P14" i="7"/>
  <c r="R14" i="7"/>
  <c r="Q9" i="7"/>
  <c r="K9" i="11"/>
  <c r="L9" i="11"/>
  <c r="I21" i="11"/>
  <c r="J21" i="11"/>
  <c r="R15" i="7"/>
  <c r="Q13" i="7"/>
  <c r="DB27" i="1"/>
  <c r="I73" i="16" s="1"/>
  <c r="C21" i="6"/>
  <c r="ME15" i="17" s="1"/>
  <c r="CC27" i="1"/>
  <c r="H56" i="16" s="1"/>
  <c r="AS27" i="1"/>
  <c r="R22" i="16" s="1"/>
  <c r="P24" i="7"/>
  <c r="L24" i="11"/>
  <c r="K24" i="11"/>
  <c r="K19" i="11"/>
  <c r="L19" i="11"/>
  <c r="R6" i="7"/>
  <c r="L6" i="11"/>
  <c r="K6" i="11"/>
  <c r="R5" i="7"/>
  <c r="L5" i="11"/>
  <c r="K5" i="11"/>
  <c r="O18" i="7"/>
  <c r="R18" i="7"/>
  <c r="P18" i="7"/>
  <c r="P10" i="7"/>
  <c r="O10" i="7"/>
  <c r="R10" i="7"/>
  <c r="Q10" i="7"/>
  <c r="R19" i="7"/>
  <c r="P19" i="7"/>
  <c r="O19" i="7"/>
  <c r="Q19" i="7"/>
  <c r="R16" i="7"/>
  <c r="P16" i="7"/>
  <c r="Q16" i="7"/>
  <c r="O16" i="7"/>
  <c r="O13" i="7"/>
  <c r="R13" i="7"/>
  <c r="P13" i="7"/>
  <c r="P9" i="7"/>
  <c r="R9" i="7"/>
  <c r="O9" i="7"/>
  <c r="P8" i="7"/>
  <c r="R8" i="7"/>
  <c r="O8" i="7"/>
  <c r="R7" i="7"/>
  <c r="P7" i="7"/>
  <c r="O7" i="7"/>
  <c r="Q7" i="7"/>
  <c r="R12" i="7"/>
  <c r="O23" i="7"/>
  <c r="R23" i="7"/>
  <c r="P23" i="7"/>
  <c r="O12" i="7"/>
  <c r="Q12" i="7"/>
  <c r="Q5" i="7"/>
  <c r="Q22" i="7"/>
  <c r="Q6" i="7"/>
  <c r="R24" i="7"/>
  <c r="R22" i="7"/>
  <c r="P22" i="7"/>
  <c r="P6" i="7"/>
  <c r="O6" i="7"/>
  <c r="O5" i="7"/>
  <c r="P5" i="7"/>
  <c r="O22" i="7"/>
  <c r="Q24" i="7"/>
  <c r="O24" i="7"/>
  <c r="AM27" i="1"/>
  <c r="M22" i="16" s="1"/>
  <c r="BS27" i="1"/>
  <c r="T39" i="16" s="1"/>
  <c r="CI27" i="1"/>
  <c r="M56" i="16" s="1"/>
  <c r="CK27" i="1"/>
  <c r="O56" i="16" s="1"/>
  <c r="BG27" i="1"/>
  <c r="J39" i="16" s="1"/>
  <c r="DC27" i="1"/>
  <c r="J73" i="16" s="1"/>
  <c r="DO27" i="1"/>
  <c r="T73" i="16" s="1"/>
  <c r="Q27" i="1"/>
  <c r="O5" i="16" s="1"/>
  <c r="DM27" i="1"/>
  <c r="R73" i="16" s="1"/>
  <c r="U27" i="1"/>
  <c r="R5" i="16" s="1"/>
  <c r="CE27" i="1"/>
  <c r="J56" i="16" s="1"/>
  <c r="BQ27" i="1"/>
  <c r="R39" i="16" s="1"/>
  <c r="C27" i="1"/>
  <c r="C5" i="16" s="1"/>
  <c r="E27" i="1"/>
  <c r="E5" i="16" s="1"/>
  <c r="I27" i="1"/>
  <c r="H5" i="16" s="1"/>
  <c r="O27" i="1"/>
  <c r="M5" i="16" s="1"/>
  <c r="AU27" i="1"/>
  <c r="T22" i="16" s="1"/>
  <c r="BW27" i="1"/>
  <c r="C56" i="16" s="1"/>
  <c r="AA27" i="1"/>
  <c r="C22" i="16" s="1"/>
  <c r="IO14" i="17" l="1"/>
  <c r="HE14" i="17"/>
  <c r="HA14" i="17"/>
  <c r="HC14" i="17"/>
  <c r="FC13" i="17"/>
  <c r="IW14" i="17"/>
  <c r="IU14" i="17"/>
  <c r="IY14" i="17"/>
  <c r="IK14" i="17"/>
  <c r="IS14" i="17"/>
  <c r="IM14" i="17"/>
  <c r="EW13" i="17"/>
  <c r="LM13" i="17"/>
  <c r="LO13" i="17"/>
  <c r="LQ13" i="17"/>
  <c r="HK14" i="17"/>
  <c r="HG14" i="17"/>
  <c r="BC14" i="17"/>
  <c r="CK14" i="17"/>
  <c r="HI14" i="17"/>
  <c r="KK13" i="17"/>
  <c r="GW14" i="17"/>
  <c r="KI13" i="17"/>
  <c r="HY14" i="17"/>
  <c r="KW14" i="17"/>
  <c r="EY13" i="17"/>
  <c r="IC14" i="17"/>
  <c r="LA14" i="17"/>
  <c r="EU13" i="17"/>
  <c r="BW8" i="17"/>
  <c r="BS8" i="17"/>
  <c r="BM8" i="17"/>
  <c r="BQ8" i="17"/>
  <c r="BU8" i="17"/>
  <c r="BO8" i="17"/>
  <c r="BY8" i="17"/>
  <c r="CA8" i="17"/>
  <c r="KK9" i="17"/>
  <c r="KC9" i="17"/>
  <c r="JY9" i="17"/>
  <c r="KM9" i="17"/>
  <c r="KE9" i="17"/>
  <c r="KA9" i="17"/>
  <c r="KI9" i="17"/>
  <c r="KG9" i="17"/>
  <c r="E29" i="17"/>
  <c r="Q29" i="17"/>
  <c r="M29" i="17"/>
  <c r="O29" i="17"/>
  <c r="G29" i="17"/>
  <c r="I29" i="17"/>
  <c r="K29" i="17"/>
  <c r="S29" i="17"/>
  <c r="Q9" i="17"/>
  <c r="S9" i="17"/>
  <c r="G9" i="17"/>
  <c r="M9" i="17"/>
  <c r="E9" i="17"/>
  <c r="I9" i="17"/>
  <c r="K9" i="17"/>
  <c r="O9" i="17"/>
  <c r="OE10" i="17"/>
  <c r="NY10" i="17"/>
  <c r="NW10" i="17"/>
  <c r="NU10" i="17"/>
  <c r="OG10" i="17"/>
  <c r="OC10" i="17"/>
  <c r="OI10" i="17"/>
  <c r="OA10" i="17"/>
  <c r="LA13" i="17"/>
  <c r="KS13" i="17"/>
  <c r="LC13" i="17"/>
  <c r="KY13" i="17"/>
  <c r="KW13" i="17"/>
  <c r="LG13" i="17"/>
  <c r="LE13" i="17"/>
  <c r="KU13" i="17"/>
  <c r="NO4" i="17"/>
  <c r="NM4" i="17"/>
  <c r="NA4" i="17"/>
  <c r="NC4" i="17"/>
  <c r="NG4" i="17"/>
  <c r="NE4" i="17"/>
  <c r="NI4" i="17"/>
  <c r="NK4" i="17"/>
  <c r="IW6" i="17"/>
  <c r="IU6" i="17"/>
  <c r="IY6" i="17"/>
  <c r="IM6" i="17"/>
  <c r="IO6" i="17"/>
  <c r="IS6" i="17"/>
  <c r="IQ6" i="17"/>
  <c r="IK6" i="17"/>
  <c r="HC9" i="17"/>
  <c r="HG9" i="17"/>
  <c r="HA9" i="17"/>
  <c r="GY9" i="17"/>
  <c r="HI9" i="17"/>
  <c r="GW9" i="17"/>
  <c r="HK9" i="17"/>
  <c r="HE9" i="17"/>
  <c r="FS11" i="17"/>
  <c r="FO11" i="17"/>
  <c r="FK11" i="17"/>
  <c r="FI11" i="17"/>
  <c r="FU11" i="17"/>
  <c r="FM11" i="17"/>
  <c r="FQ11" i="17"/>
  <c r="FW11" i="17"/>
  <c r="G4" i="18"/>
  <c r="D5" i="17"/>
  <c r="D4" i="17"/>
  <c r="D9" i="17"/>
  <c r="D17" i="17"/>
  <c r="D11" i="17"/>
  <c r="D23" i="17"/>
  <c r="D8" i="17"/>
  <c r="D6" i="17"/>
  <c r="D13" i="17"/>
  <c r="D7" i="17"/>
  <c r="D12" i="17"/>
  <c r="D16" i="17"/>
  <c r="D19" i="17"/>
  <c r="D14" i="17"/>
  <c r="D22" i="17"/>
  <c r="D21" i="17"/>
  <c r="D15" i="17"/>
  <c r="D10" i="17"/>
  <c r="D20" i="17"/>
  <c r="D24" i="17"/>
  <c r="D18" i="17"/>
  <c r="D25" i="17"/>
  <c r="D26" i="17"/>
  <c r="D27" i="17"/>
  <c r="D28" i="17"/>
  <c r="D29" i="17"/>
  <c r="D30" i="17"/>
  <c r="D31" i="17"/>
  <c r="AS14" i="17"/>
  <c r="DM4" i="17"/>
  <c r="DK4" i="17"/>
  <c r="DC4" i="17"/>
  <c r="DE4" i="17"/>
  <c r="DG4" i="17"/>
  <c r="DI4" i="17"/>
  <c r="DA4" i="17"/>
  <c r="DO4" i="17"/>
  <c r="BY6" i="17"/>
  <c r="BU6" i="17"/>
  <c r="BW6" i="17"/>
  <c r="BS6" i="17"/>
  <c r="CA6" i="17"/>
  <c r="BM6" i="17"/>
  <c r="BQ6" i="17"/>
  <c r="BO6" i="17"/>
  <c r="KM8" i="17"/>
  <c r="JY8" i="17"/>
  <c r="KC8" i="17"/>
  <c r="KG8" i="17"/>
  <c r="KE8" i="17"/>
  <c r="KK8" i="17"/>
  <c r="KI8" i="17"/>
  <c r="KA8" i="17"/>
  <c r="O28" i="17"/>
  <c r="I28" i="17"/>
  <c r="K28" i="17"/>
  <c r="M28" i="17"/>
  <c r="Q28" i="17"/>
  <c r="S28" i="17"/>
  <c r="E28" i="17"/>
  <c r="G28" i="17"/>
  <c r="M23" i="17"/>
  <c r="E23" i="17"/>
  <c r="G23" i="17"/>
  <c r="I23" i="17"/>
  <c r="K23" i="17"/>
  <c r="Q23" i="17"/>
  <c r="S23" i="17"/>
  <c r="O23" i="17"/>
  <c r="NW9" i="17"/>
  <c r="OA9" i="17"/>
  <c r="OI9" i="17"/>
  <c r="NY9" i="17"/>
  <c r="NU9" i="17"/>
  <c r="OC9" i="17"/>
  <c r="OE9" i="17"/>
  <c r="OG9" i="17"/>
  <c r="KY12" i="17"/>
  <c r="LG12" i="17"/>
  <c r="KW12" i="17"/>
  <c r="KS12" i="17"/>
  <c r="LE12" i="17"/>
  <c r="LC12" i="17"/>
  <c r="LA12" i="17"/>
  <c r="KU12" i="17"/>
  <c r="NE5" i="17"/>
  <c r="NM5" i="17"/>
  <c r="NO5" i="17"/>
  <c r="NG5" i="17"/>
  <c r="NA5" i="17"/>
  <c r="NC5" i="17"/>
  <c r="NI5" i="17"/>
  <c r="NK5" i="17"/>
  <c r="IO7" i="17"/>
  <c r="IM7" i="17"/>
  <c r="IQ7" i="17"/>
  <c r="IU7" i="17"/>
  <c r="IK7" i="17"/>
  <c r="IY7" i="17"/>
  <c r="IW7" i="17"/>
  <c r="IS7" i="17"/>
  <c r="GY8" i="17"/>
  <c r="GW8" i="17"/>
  <c r="HI8" i="17"/>
  <c r="HC8" i="17"/>
  <c r="HK8" i="17"/>
  <c r="HG8" i="17"/>
  <c r="HE8" i="17"/>
  <c r="HA8" i="17"/>
  <c r="FS10" i="17"/>
  <c r="FO10" i="17"/>
  <c r="FU10" i="17"/>
  <c r="FQ10" i="17"/>
  <c r="FI10" i="17"/>
  <c r="FW10" i="17"/>
  <c r="FM10" i="17"/>
  <c r="FK10" i="17"/>
  <c r="AU14" i="17"/>
  <c r="BO7" i="17"/>
  <c r="BM7" i="17"/>
  <c r="BS7" i="17"/>
  <c r="CA7" i="17"/>
  <c r="BU7" i="17"/>
  <c r="BW7" i="17"/>
  <c r="BY7" i="17"/>
  <c r="BQ7" i="17"/>
  <c r="JY7" i="17"/>
  <c r="KE7" i="17"/>
  <c r="KC7" i="17"/>
  <c r="KA7" i="17"/>
  <c r="KK7" i="17"/>
  <c r="KI7" i="17"/>
  <c r="KG7" i="17"/>
  <c r="KM7" i="17"/>
  <c r="S27" i="17"/>
  <c r="Q27" i="17"/>
  <c r="G27" i="17"/>
  <c r="I27" i="17"/>
  <c r="K27" i="17"/>
  <c r="E27" i="17"/>
  <c r="O27" i="17"/>
  <c r="M27" i="17"/>
  <c r="Q22" i="17"/>
  <c r="O22" i="17"/>
  <c r="E22" i="17"/>
  <c r="G22" i="17"/>
  <c r="M22" i="17"/>
  <c r="I22" i="17"/>
  <c r="K22" i="17"/>
  <c r="S22" i="17"/>
  <c r="NW8" i="17"/>
  <c r="OE8" i="17"/>
  <c r="OC8" i="17"/>
  <c r="OI8" i="17"/>
  <c r="OG8" i="17"/>
  <c r="OA8" i="17"/>
  <c r="NY8" i="17"/>
  <c r="NU8" i="17"/>
  <c r="KS11" i="17"/>
  <c r="LA11" i="17"/>
  <c r="KW11" i="17"/>
  <c r="LE11" i="17"/>
  <c r="LC11" i="17"/>
  <c r="LG11" i="17"/>
  <c r="KY11" i="17"/>
  <c r="KU11" i="17"/>
  <c r="IS5" i="17"/>
  <c r="IY5" i="17"/>
  <c r="IU5" i="17"/>
  <c r="IQ5" i="17"/>
  <c r="IO5" i="17"/>
  <c r="IM5" i="17"/>
  <c r="IK5" i="17"/>
  <c r="IW5" i="17"/>
  <c r="HI6" i="17"/>
  <c r="HA6" i="17"/>
  <c r="HC6" i="17"/>
  <c r="HK6" i="17"/>
  <c r="GW6" i="17"/>
  <c r="HE6" i="17"/>
  <c r="GY6" i="17"/>
  <c r="HG6" i="17"/>
  <c r="FS9" i="17"/>
  <c r="FQ9" i="17"/>
  <c r="FI9" i="17"/>
  <c r="FU9" i="17"/>
  <c r="FK9" i="17"/>
  <c r="FO9" i="17"/>
  <c r="FM9" i="17"/>
  <c r="FW9" i="17"/>
  <c r="AR5" i="17"/>
  <c r="AR4" i="17"/>
  <c r="G6" i="18"/>
  <c r="AR6" i="17"/>
  <c r="AR7" i="17"/>
  <c r="AR8" i="17"/>
  <c r="AR9" i="17"/>
  <c r="AR10" i="17"/>
  <c r="AR11" i="17"/>
  <c r="AR12" i="17"/>
  <c r="AR13" i="17"/>
  <c r="AR14" i="17"/>
  <c r="CQ12" i="17"/>
  <c r="CU12" i="17"/>
  <c r="CS12" i="17"/>
  <c r="CI12" i="17"/>
  <c r="CG12" i="17"/>
  <c r="CO12" i="17"/>
  <c r="CM12" i="17"/>
  <c r="CK12" i="17"/>
  <c r="DY12" i="17"/>
  <c r="DW12" i="17"/>
  <c r="EC12" i="17"/>
  <c r="EI12" i="17"/>
  <c r="EA12" i="17"/>
  <c r="EG12" i="17"/>
  <c r="DU12" i="17"/>
  <c r="EE12" i="17"/>
  <c r="GW7" i="17"/>
  <c r="HA7" i="17"/>
  <c r="GY7" i="17"/>
  <c r="HG7" i="17"/>
  <c r="HC7" i="17"/>
  <c r="HK7" i="17"/>
  <c r="HE7" i="17"/>
  <c r="HI7" i="17"/>
  <c r="FI8" i="17"/>
  <c r="FW8" i="17"/>
  <c r="FS8" i="17"/>
  <c r="FO8" i="17"/>
  <c r="FM8" i="17"/>
  <c r="FQ8" i="17"/>
  <c r="FU8" i="17"/>
  <c r="FK8" i="17"/>
  <c r="KK6" i="17"/>
  <c r="KM6" i="17"/>
  <c r="KA6" i="17"/>
  <c r="KI6" i="17"/>
  <c r="KE6" i="17"/>
  <c r="KG6" i="17"/>
  <c r="KC6" i="17"/>
  <c r="JY6" i="17"/>
  <c r="E26" i="17"/>
  <c r="S26" i="17"/>
  <c r="M26" i="17"/>
  <c r="Q26" i="17"/>
  <c r="O26" i="17"/>
  <c r="K26" i="17"/>
  <c r="G26" i="17"/>
  <c r="I26" i="17"/>
  <c r="M24" i="17"/>
  <c r="O24" i="17"/>
  <c r="K24" i="17"/>
  <c r="G24" i="17"/>
  <c r="Q24" i="17"/>
  <c r="E24" i="17"/>
  <c r="S24" i="17"/>
  <c r="I24" i="17"/>
  <c r="OG7" i="17"/>
  <c r="OE7" i="17"/>
  <c r="OC7" i="17"/>
  <c r="OA7" i="17"/>
  <c r="NU7" i="17"/>
  <c r="OI7" i="17"/>
  <c r="NY7" i="17"/>
  <c r="NW7" i="17"/>
  <c r="LE10" i="17"/>
  <c r="KY10" i="17"/>
  <c r="KW10" i="17"/>
  <c r="LA10" i="17"/>
  <c r="KU10" i="17"/>
  <c r="LG10" i="17"/>
  <c r="KS10" i="17"/>
  <c r="LC10" i="17"/>
  <c r="JX4" i="17"/>
  <c r="JX5" i="17"/>
  <c r="G18" i="18"/>
  <c r="JX6" i="17"/>
  <c r="JX7" i="17"/>
  <c r="JX8" i="17"/>
  <c r="JX9" i="17"/>
  <c r="JX10" i="17"/>
  <c r="JX11" i="17"/>
  <c r="JX12" i="17"/>
  <c r="JX13" i="17"/>
  <c r="CG13" i="17"/>
  <c r="CM13" i="17"/>
  <c r="CK13" i="17"/>
  <c r="CO13" i="17"/>
  <c r="CI13" i="17"/>
  <c r="CS13" i="17"/>
  <c r="CU13" i="17"/>
  <c r="CQ13" i="17"/>
  <c r="BY4" i="17"/>
  <c r="BO4" i="17"/>
  <c r="BQ4" i="17"/>
  <c r="BS4" i="17"/>
  <c r="BU4" i="17"/>
  <c r="CA4" i="17"/>
  <c r="BW4" i="17"/>
  <c r="BM4" i="17"/>
  <c r="I25" i="17"/>
  <c r="O25" i="17"/>
  <c r="S25" i="17"/>
  <c r="K25" i="17"/>
  <c r="Q25" i="17"/>
  <c r="M25" i="17"/>
  <c r="G25" i="17"/>
  <c r="E25" i="17"/>
  <c r="Q5" i="17"/>
  <c r="K5" i="17"/>
  <c r="I5" i="17"/>
  <c r="G5" i="17"/>
  <c r="S5" i="17"/>
  <c r="E5" i="17"/>
  <c r="M5" i="17"/>
  <c r="O5" i="17"/>
  <c r="NU6" i="17"/>
  <c r="OI6" i="17"/>
  <c r="OC6" i="17"/>
  <c r="NY6" i="17"/>
  <c r="NW6" i="17"/>
  <c r="OG6" i="17"/>
  <c r="OA6" i="17"/>
  <c r="OE6" i="17"/>
  <c r="LG9" i="17"/>
  <c r="LE9" i="17"/>
  <c r="LC9" i="17"/>
  <c r="KU9" i="17"/>
  <c r="KY9" i="17"/>
  <c r="KS9" i="17"/>
  <c r="KW9" i="17"/>
  <c r="LA9" i="17"/>
  <c r="DW11" i="17"/>
  <c r="EI11" i="17"/>
  <c r="DU11" i="17"/>
  <c r="EE11" i="17"/>
  <c r="EG11" i="17"/>
  <c r="EC11" i="17"/>
  <c r="EA11" i="17"/>
  <c r="DY11" i="17"/>
  <c r="IY4" i="17"/>
  <c r="IM4" i="17"/>
  <c r="IW4" i="17"/>
  <c r="IK4" i="17"/>
  <c r="IO4" i="17"/>
  <c r="IQ4" i="17"/>
  <c r="IS4" i="17"/>
  <c r="IU4" i="17"/>
  <c r="GW5" i="17"/>
  <c r="HK5" i="17"/>
  <c r="HI5" i="17"/>
  <c r="HC5" i="17"/>
  <c r="GY5" i="17"/>
  <c r="HA5" i="17"/>
  <c r="HG5" i="17"/>
  <c r="HE5" i="17"/>
  <c r="FO7" i="17"/>
  <c r="FM7" i="17"/>
  <c r="FK7" i="17"/>
  <c r="FI7" i="17"/>
  <c r="FS7" i="17"/>
  <c r="FQ7" i="17"/>
  <c r="FU7" i="17"/>
  <c r="FW7" i="17"/>
  <c r="CS11" i="17"/>
  <c r="CU11" i="17"/>
  <c r="CQ11" i="17"/>
  <c r="CO11" i="17"/>
  <c r="CG11" i="17"/>
  <c r="CK11" i="17"/>
  <c r="CM11" i="17"/>
  <c r="CI11" i="17"/>
  <c r="BQ5" i="17"/>
  <c r="BM5" i="17"/>
  <c r="BO5" i="17"/>
  <c r="BW5" i="17"/>
  <c r="CA5" i="17"/>
  <c r="BY5" i="17"/>
  <c r="BS5" i="17"/>
  <c r="BU5" i="17"/>
  <c r="KK4" i="17"/>
  <c r="KA4" i="17"/>
  <c r="KM4" i="17"/>
  <c r="KC4" i="17"/>
  <c r="KG4" i="17"/>
  <c r="KE4" i="17"/>
  <c r="KI4" i="17"/>
  <c r="JY4" i="17"/>
  <c r="M12" i="17"/>
  <c r="Q12" i="17"/>
  <c r="E12" i="17"/>
  <c r="S12" i="17"/>
  <c r="O12" i="17"/>
  <c r="G12" i="17"/>
  <c r="I12" i="17"/>
  <c r="K12" i="17"/>
  <c r="S4" i="17"/>
  <c r="I4" i="17"/>
  <c r="Q4" i="17"/>
  <c r="K4" i="17"/>
  <c r="M4" i="17"/>
  <c r="O4" i="17"/>
  <c r="E4" i="17"/>
  <c r="G4" i="17"/>
  <c r="OI4" i="17"/>
  <c r="OG4" i="17"/>
  <c r="NW4" i="17"/>
  <c r="OE4" i="17"/>
  <c r="NY4" i="17"/>
  <c r="NU4" i="17"/>
  <c r="OA4" i="17"/>
  <c r="OC4" i="17"/>
  <c r="LC8" i="17"/>
  <c r="KS8" i="17"/>
  <c r="LA8" i="17"/>
  <c r="LG8" i="17"/>
  <c r="LE8" i="17"/>
  <c r="KW8" i="17"/>
  <c r="KU8" i="17"/>
  <c r="KY8" i="17"/>
  <c r="DU10" i="17"/>
  <c r="EG10" i="17"/>
  <c r="DW10" i="17"/>
  <c r="EI10" i="17"/>
  <c r="EE10" i="17"/>
  <c r="EA10" i="17"/>
  <c r="DY10" i="17"/>
  <c r="EC10" i="17"/>
  <c r="IA13" i="17"/>
  <c r="IE13" i="17"/>
  <c r="HU13" i="17"/>
  <c r="HQ13" i="17"/>
  <c r="IC13" i="17"/>
  <c r="HY13" i="17"/>
  <c r="HW13" i="17"/>
  <c r="HS13" i="17"/>
  <c r="HK4" i="17"/>
  <c r="HE4" i="17"/>
  <c r="GY4" i="17"/>
  <c r="HG4" i="17"/>
  <c r="GW4" i="17"/>
  <c r="HC4" i="17"/>
  <c r="HA4" i="17"/>
  <c r="HI4" i="17"/>
  <c r="FI6" i="17"/>
  <c r="FS6" i="17"/>
  <c r="FK6" i="17"/>
  <c r="FQ6" i="17"/>
  <c r="FU6" i="17"/>
  <c r="FM6" i="17"/>
  <c r="FW6" i="17"/>
  <c r="FO6" i="17"/>
  <c r="M15" i="17"/>
  <c r="I15" i="17"/>
  <c r="O15" i="17"/>
  <c r="Q15" i="17"/>
  <c r="E15" i="17"/>
  <c r="G15" i="17"/>
  <c r="S15" i="17"/>
  <c r="K15" i="17"/>
  <c r="NY5" i="17"/>
  <c r="NW5" i="17"/>
  <c r="NU5" i="17"/>
  <c r="OI5" i="17"/>
  <c r="OG5" i="17"/>
  <c r="OC5" i="17"/>
  <c r="OA5" i="17"/>
  <c r="OE5" i="17"/>
  <c r="LE6" i="17"/>
  <c r="KY6" i="17"/>
  <c r="KU6" i="17"/>
  <c r="KW6" i="17"/>
  <c r="KS6" i="17"/>
  <c r="LC6" i="17"/>
  <c r="LG6" i="17"/>
  <c r="LA6" i="17"/>
  <c r="EE9" i="17"/>
  <c r="DU9" i="17"/>
  <c r="EA9" i="17"/>
  <c r="DW9" i="17"/>
  <c r="EG9" i="17"/>
  <c r="DY9" i="17"/>
  <c r="EI9" i="17"/>
  <c r="EC9" i="17"/>
  <c r="HQ12" i="17"/>
  <c r="IE12" i="17"/>
  <c r="HW12" i="17"/>
  <c r="IC12" i="17"/>
  <c r="HY12" i="17"/>
  <c r="HS12" i="17"/>
  <c r="IA12" i="17"/>
  <c r="HU12" i="17"/>
  <c r="FU4" i="17"/>
  <c r="FO4" i="17"/>
  <c r="FI4" i="17"/>
  <c r="FW4" i="17"/>
  <c r="FK4" i="17"/>
  <c r="FM4" i="17"/>
  <c r="FQ4" i="17"/>
  <c r="FS4" i="17"/>
  <c r="CG9" i="17"/>
  <c r="CU9" i="17"/>
  <c r="CI9" i="17"/>
  <c r="CQ9" i="17"/>
  <c r="CM9" i="17"/>
  <c r="CO9" i="17"/>
  <c r="CK9" i="17"/>
  <c r="CS9" i="17"/>
  <c r="AC11" i="17"/>
  <c r="AA11" i="17"/>
  <c r="AK11" i="17"/>
  <c r="AI11" i="17"/>
  <c r="AG11" i="17"/>
  <c r="AM11" i="17"/>
  <c r="Y11" i="17"/>
  <c r="AE11" i="17"/>
  <c r="I10" i="17"/>
  <c r="K10" i="17"/>
  <c r="O10" i="17"/>
  <c r="Q10" i="17"/>
  <c r="S10" i="17"/>
  <c r="M10" i="17"/>
  <c r="E10" i="17"/>
  <c r="G10" i="17"/>
  <c r="JO12" i="17"/>
  <c r="JG12" i="17"/>
  <c r="JS12" i="17"/>
  <c r="JE12" i="17"/>
  <c r="JQ12" i="17"/>
  <c r="JK12" i="17"/>
  <c r="JM12" i="17"/>
  <c r="JI12" i="17"/>
  <c r="LG7" i="17"/>
  <c r="LE7" i="17"/>
  <c r="LC7" i="17"/>
  <c r="KW7" i="17"/>
  <c r="KU7" i="17"/>
  <c r="LA7" i="17"/>
  <c r="KS7" i="17"/>
  <c r="KY7" i="17"/>
  <c r="DU8" i="17"/>
  <c r="EE8" i="17"/>
  <c r="EG8" i="17"/>
  <c r="EC8" i="17"/>
  <c r="EA8" i="17"/>
  <c r="DY8" i="17"/>
  <c r="DW8" i="17"/>
  <c r="EI8" i="17"/>
  <c r="IC11" i="17"/>
  <c r="HS11" i="17"/>
  <c r="HY11" i="17"/>
  <c r="IA11" i="17"/>
  <c r="HU11" i="17"/>
  <c r="HQ11" i="17"/>
  <c r="IE11" i="17"/>
  <c r="HW11" i="17"/>
  <c r="HS14" i="17"/>
  <c r="KM13" i="17"/>
  <c r="CI8" i="17"/>
  <c r="CO8" i="17"/>
  <c r="CQ8" i="17"/>
  <c r="CG8" i="17"/>
  <c r="CS8" i="17"/>
  <c r="CM8" i="17"/>
  <c r="CK8" i="17"/>
  <c r="CU8" i="17"/>
  <c r="AI12" i="17"/>
  <c r="AG12" i="17"/>
  <c r="AC12" i="17"/>
  <c r="AK12" i="17"/>
  <c r="AE12" i="17"/>
  <c r="Y12" i="17"/>
  <c r="AM12" i="17"/>
  <c r="AA12" i="17"/>
  <c r="AW13" i="17"/>
  <c r="AU13" i="17"/>
  <c r="AS13" i="17"/>
  <c r="BE13" i="17"/>
  <c r="BG13" i="17"/>
  <c r="BC13" i="17"/>
  <c r="AY13" i="17"/>
  <c r="BA13" i="17"/>
  <c r="M11" i="17"/>
  <c r="O11" i="17"/>
  <c r="K11" i="17"/>
  <c r="G11" i="17"/>
  <c r="Q11" i="17"/>
  <c r="S11" i="17"/>
  <c r="E11" i="17"/>
  <c r="I11" i="17"/>
  <c r="JM11" i="17"/>
  <c r="JI11" i="17"/>
  <c r="JG11" i="17"/>
  <c r="JE11" i="17"/>
  <c r="JK11" i="17"/>
  <c r="JS11" i="17"/>
  <c r="JQ11" i="17"/>
  <c r="JO11" i="17"/>
  <c r="LY12" i="17"/>
  <c r="LQ12" i="17"/>
  <c r="LO12" i="17"/>
  <c r="LU12" i="17"/>
  <c r="MA12" i="17"/>
  <c r="LW12" i="17"/>
  <c r="LM12" i="17"/>
  <c r="LS12" i="17"/>
  <c r="EG7" i="17"/>
  <c r="EE7" i="17"/>
  <c r="EI7" i="17"/>
  <c r="EA7" i="17"/>
  <c r="EC7" i="17"/>
  <c r="DU7" i="17"/>
  <c r="DW7" i="17"/>
  <c r="DY7" i="17"/>
  <c r="HW10" i="17"/>
  <c r="HY10" i="17"/>
  <c r="HS10" i="17"/>
  <c r="HQ10" i="17"/>
  <c r="IC10" i="17"/>
  <c r="HU10" i="17"/>
  <c r="IE10" i="17"/>
  <c r="IA10" i="17"/>
  <c r="GQ13" i="17"/>
  <c r="GO13" i="17"/>
  <c r="GG13" i="17"/>
  <c r="GI13" i="17"/>
  <c r="GC13" i="17"/>
  <c r="GK13" i="17"/>
  <c r="GE13" i="17"/>
  <c r="GM13" i="17"/>
  <c r="FK5" i="17"/>
  <c r="FQ5" i="17"/>
  <c r="FO5" i="17"/>
  <c r="FM5" i="17"/>
  <c r="FW5" i="17"/>
  <c r="FU5" i="17"/>
  <c r="FI5" i="17"/>
  <c r="FS5" i="17"/>
  <c r="KI5" i="17"/>
  <c r="KC5" i="17"/>
  <c r="KA5" i="17"/>
  <c r="KE5" i="17"/>
  <c r="JY5" i="17"/>
  <c r="KK5" i="17"/>
  <c r="KG5" i="17"/>
  <c r="KM5" i="17"/>
  <c r="G22" i="18"/>
  <c r="MZ4" i="17"/>
  <c r="MZ5" i="17"/>
  <c r="MZ6" i="17"/>
  <c r="MZ7" i="17"/>
  <c r="MZ8" i="17"/>
  <c r="MZ9" i="17"/>
  <c r="MZ10" i="17"/>
  <c r="MZ11" i="17"/>
  <c r="MZ12" i="17"/>
  <c r="MZ13" i="17"/>
  <c r="MZ14" i="17"/>
  <c r="HW14" i="17"/>
  <c r="KA13" i="17"/>
  <c r="CK7" i="17"/>
  <c r="CG7" i="17"/>
  <c r="CQ7" i="17"/>
  <c r="CM7" i="17"/>
  <c r="CU7" i="17"/>
  <c r="CS7" i="17"/>
  <c r="CI7" i="17"/>
  <c r="CO7" i="17"/>
  <c r="Y10" i="17"/>
  <c r="AI10" i="17"/>
  <c r="AG10" i="17"/>
  <c r="AK10" i="17"/>
  <c r="AM10" i="17"/>
  <c r="AA10" i="17"/>
  <c r="AE10" i="17"/>
  <c r="AC10" i="17"/>
  <c r="BA12" i="17"/>
  <c r="AY12" i="17"/>
  <c r="BG12" i="17"/>
  <c r="BE12" i="17"/>
  <c r="AW12" i="17"/>
  <c r="AU12" i="17"/>
  <c r="AS12" i="17"/>
  <c r="BC12" i="17"/>
  <c r="I16" i="17"/>
  <c r="O16" i="17"/>
  <c r="Q16" i="17"/>
  <c r="M16" i="17"/>
  <c r="S16" i="17"/>
  <c r="E16" i="17"/>
  <c r="G16" i="17"/>
  <c r="K16" i="17"/>
  <c r="JG10" i="17"/>
  <c r="JE10" i="17"/>
  <c r="JQ10" i="17"/>
  <c r="JO10" i="17"/>
  <c r="JM10" i="17"/>
  <c r="JS10" i="17"/>
  <c r="JK10" i="17"/>
  <c r="JI10" i="17"/>
  <c r="LQ11" i="17"/>
  <c r="LO11" i="17"/>
  <c r="LU11" i="17"/>
  <c r="LM11" i="17"/>
  <c r="LY11" i="17"/>
  <c r="LW11" i="17"/>
  <c r="MA11" i="17"/>
  <c r="LS11" i="17"/>
  <c r="KW5" i="17"/>
  <c r="LA5" i="17"/>
  <c r="KS5" i="17"/>
  <c r="KU5" i="17"/>
  <c r="KY5" i="17"/>
  <c r="LG5" i="17"/>
  <c r="LE5" i="17"/>
  <c r="LC5" i="17"/>
  <c r="DU6" i="17"/>
  <c r="DY6" i="17"/>
  <c r="DW6" i="17"/>
  <c r="EI6" i="17"/>
  <c r="EG6" i="17"/>
  <c r="EA6" i="17"/>
  <c r="EC6" i="17"/>
  <c r="EE6" i="17"/>
  <c r="HQ9" i="17"/>
  <c r="IC9" i="17"/>
  <c r="IE9" i="17"/>
  <c r="HY9" i="17"/>
  <c r="HS9" i="17"/>
  <c r="IA9" i="17"/>
  <c r="HW9" i="17"/>
  <c r="HU9" i="17"/>
  <c r="GC12" i="17"/>
  <c r="GQ12" i="17"/>
  <c r="GM12" i="17"/>
  <c r="GK12" i="17"/>
  <c r="GO12" i="17"/>
  <c r="GI12" i="17"/>
  <c r="GG12" i="17"/>
  <c r="GE12" i="17"/>
  <c r="IA14" i="17"/>
  <c r="KC13" i="17"/>
  <c r="CS6" i="17"/>
  <c r="CM6" i="17"/>
  <c r="CI6" i="17"/>
  <c r="CG6" i="17"/>
  <c r="CU6" i="17"/>
  <c r="CQ6" i="17"/>
  <c r="CO6" i="17"/>
  <c r="CK6" i="17"/>
  <c r="AI9" i="17"/>
  <c r="AM9" i="17"/>
  <c r="AA9" i="17"/>
  <c r="AE9" i="17"/>
  <c r="AK9" i="17"/>
  <c r="Y9" i="17"/>
  <c r="AG9" i="17"/>
  <c r="AC9" i="17"/>
  <c r="BC11" i="17"/>
  <c r="AW11" i="17"/>
  <c r="BA11" i="17"/>
  <c r="AU11" i="17"/>
  <c r="AS11" i="17"/>
  <c r="BG11" i="17"/>
  <c r="BE11" i="17"/>
  <c r="AY11" i="17"/>
  <c r="G14" i="17"/>
  <c r="S14" i="17"/>
  <c r="E14" i="17"/>
  <c r="M14" i="17"/>
  <c r="O14" i="17"/>
  <c r="Q14" i="17"/>
  <c r="I14" i="17"/>
  <c r="K14" i="17"/>
  <c r="JK9" i="17"/>
  <c r="JM9" i="17"/>
  <c r="JQ9" i="17"/>
  <c r="JO9" i="17"/>
  <c r="JI9" i="17"/>
  <c r="JG9" i="17"/>
  <c r="JE9" i="17"/>
  <c r="JS9" i="17"/>
  <c r="LW10" i="17"/>
  <c r="LS10" i="17"/>
  <c r="LQ10" i="17"/>
  <c r="LY10" i="17"/>
  <c r="LU10" i="17"/>
  <c r="LO10" i="17"/>
  <c r="LM10" i="17"/>
  <c r="MA10" i="17"/>
  <c r="LG4" i="17"/>
  <c r="LE4" i="17"/>
  <c r="KW4" i="17"/>
  <c r="KS4" i="17"/>
  <c r="KU4" i="17"/>
  <c r="LA4" i="17"/>
  <c r="KY4" i="17"/>
  <c r="LC4" i="17"/>
  <c r="EG4" i="17"/>
  <c r="EE4" i="17"/>
  <c r="EI4" i="17"/>
  <c r="DW4" i="17"/>
  <c r="DY4" i="17"/>
  <c r="EA4" i="17"/>
  <c r="EC4" i="17"/>
  <c r="DU4" i="17"/>
  <c r="HU8" i="17"/>
  <c r="HS8" i="17"/>
  <c r="HQ8" i="17"/>
  <c r="HY8" i="17"/>
  <c r="IA8" i="17"/>
  <c r="HW8" i="17"/>
  <c r="IE8" i="17"/>
  <c r="IC8" i="17"/>
  <c r="GO11" i="17"/>
  <c r="GE11" i="17"/>
  <c r="GI11" i="17"/>
  <c r="GG11" i="17"/>
  <c r="GC11" i="17"/>
  <c r="GM11" i="17"/>
  <c r="GQ11" i="17"/>
  <c r="GK11" i="17"/>
  <c r="EQ12" i="17"/>
  <c r="EW12" i="17"/>
  <c r="EU12" i="17"/>
  <c r="ES12" i="17"/>
  <c r="FC12" i="17"/>
  <c r="FA12" i="17"/>
  <c r="EY12" i="17"/>
  <c r="EO12" i="17"/>
  <c r="AE13" i="17"/>
  <c r="AI13" i="17"/>
  <c r="AA13" i="17"/>
  <c r="Y13" i="17"/>
  <c r="AC13" i="17"/>
  <c r="AG13" i="17"/>
  <c r="AM13" i="17"/>
  <c r="AK13" i="17"/>
  <c r="G13" i="18"/>
  <c r="GB4" i="17"/>
  <c r="GB5" i="17"/>
  <c r="GB6" i="17"/>
  <c r="GB7" i="17"/>
  <c r="GB8" i="17"/>
  <c r="GB9" i="17"/>
  <c r="GB10" i="17"/>
  <c r="GB11" i="17"/>
  <c r="GB12" i="17"/>
  <c r="GB13" i="17"/>
  <c r="GB14" i="17"/>
  <c r="GV4" i="17"/>
  <c r="G14" i="18"/>
  <c r="GV5" i="17"/>
  <c r="GV6" i="17"/>
  <c r="GV7" i="17"/>
  <c r="GV8" i="17"/>
  <c r="GV9" i="17"/>
  <c r="GV10" i="17"/>
  <c r="GV11" i="17"/>
  <c r="GV12" i="17"/>
  <c r="GV13" i="17"/>
  <c r="GV14" i="17"/>
  <c r="FK13" i="17"/>
  <c r="CU5" i="17"/>
  <c r="CM5" i="17"/>
  <c r="CK5" i="17"/>
  <c r="CQ5" i="17"/>
  <c r="CG5" i="17"/>
  <c r="CS5" i="17"/>
  <c r="CI5" i="17"/>
  <c r="CO5" i="17"/>
  <c r="AG8" i="17"/>
  <c r="AK8" i="17"/>
  <c r="AI8" i="17"/>
  <c r="AA8" i="17"/>
  <c r="Y8" i="17"/>
  <c r="AC8" i="17"/>
  <c r="AE8" i="17"/>
  <c r="AM8" i="17"/>
  <c r="BG10" i="17"/>
  <c r="BC10" i="17"/>
  <c r="AY10" i="17"/>
  <c r="BE10" i="17"/>
  <c r="AW10" i="17"/>
  <c r="AU10" i="17"/>
  <c r="AS10" i="17"/>
  <c r="BA10" i="17"/>
  <c r="I6" i="17"/>
  <c r="O6" i="17"/>
  <c r="G6" i="17"/>
  <c r="E6" i="17"/>
  <c r="K6" i="17"/>
  <c r="M6" i="17"/>
  <c r="Q6" i="17"/>
  <c r="S6" i="17"/>
  <c r="JM8" i="17"/>
  <c r="JG8" i="17"/>
  <c r="JI8" i="17"/>
  <c r="JO8" i="17"/>
  <c r="JK8" i="17"/>
  <c r="JS8" i="17"/>
  <c r="JQ8" i="17"/>
  <c r="JE8" i="17"/>
  <c r="LY9" i="17"/>
  <c r="LQ9" i="17"/>
  <c r="LM9" i="17"/>
  <c r="LU9" i="17"/>
  <c r="LS9" i="17"/>
  <c r="LW9" i="17"/>
  <c r="LO9" i="17"/>
  <c r="MA9" i="17"/>
  <c r="HQ6" i="17"/>
  <c r="IA6" i="17"/>
  <c r="HY6" i="17"/>
  <c r="HW6" i="17"/>
  <c r="HS6" i="17"/>
  <c r="IE6" i="17"/>
  <c r="IC6" i="17"/>
  <c r="HU6" i="17"/>
  <c r="GI10" i="17"/>
  <c r="GE10" i="17"/>
  <c r="GG10" i="17"/>
  <c r="GQ10" i="17"/>
  <c r="GK10" i="17"/>
  <c r="GM10" i="17"/>
  <c r="GC10" i="17"/>
  <c r="GO10" i="17"/>
  <c r="EW11" i="17"/>
  <c r="EQ11" i="17"/>
  <c r="ES11" i="17"/>
  <c r="EU11" i="17"/>
  <c r="FC11" i="17"/>
  <c r="EO11" i="17"/>
  <c r="EY11" i="17"/>
  <c r="FA11" i="17"/>
  <c r="HQ14" i="17"/>
  <c r="KE13" i="17"/>
  <c r="FS13" i="17"/>
  <c r="CQ14" i="17"/>
  <c r="DI12" i="17"/>
  <c r="DG12" i="17"/>
  <c r="DO12" i="17"/>
  <c r="DC12" i="17"/>
  <c r="DE12" i="17"/>
  <c r="DK12" i="17"/>
  <c r="DA12" i="17"/>
  <c r="DM12" i="17"/>
  <c r="AK7" i="17"/>
  <c r="Y7" i="17"/>
  <c r="AC7" i="17"/>
  <c r="AM7" i="17"/>
  <c r="AG7" i="17"/>
  <c r="AE7" i="17"/>
  <c r="AA7" i="17"/>
  <c r="AI7" i="17"/>
  <c r="BG9" i="17"/>
  <c r="BE9" i="17"/>
  <c r="BC9" i="17"/>
  <c r="AW9" i="17"/>
  <c r="BA9" i="17"/>
  <c r="AY9" i="17"/>
  <c r="AU9" i="17"/>
  <c r="AS9" i="17"/>
  <c r="S8" i="17"/>
  <c r="Q8" i="17"/>
  <c r="E8" i="17"/>
  <c r="K8" i="17"/>
  <c r="M8" i="17"/>
  <c r="G8" i="17"/>
  <c r="I8" i="17"/>
  <c r="O8" i="17"/>
  <c r="JK7" i="17"/>
  <c r="JG7" i="17"/>
  <c r="JI7" i="17"/>
  <c r="JQ7" i="17"/>
  <c r="JO7" i="17"/>
  <c r="JE7" i="17"/>
  <c r="JM7" i="17"/>
  <c r="JS7" i="17"/>
  <c r="LO8" i="17"/>
  <c r="LS8" i="17"/>
  <c r="MA8" i="17"/>
  <c r="LY8" i="17"/>
  <c r="LQ8" i="17"/>
  <c r="LW8" i="17"/>
  <c r="LU8" i="17"/>
  <c r="LM8" i="17"/>
  <c r="NA13" i="17"/>
  <c r="NM13" i="17"/>
  <c r="NO13" i="17"/>
  <c r="NK13" i="17"/>
  <c r="NC13" i="17"/>
  <c r="NI13" i="17"/>
  <c r="NG13" i="17"/>
  <c r="NE13" i="17"/>
  <c r="EE5" i="17"/>
  <c r="EI5" i="17"/>
  <c r="EA5" i="17"/>
  <c r="DY5" i="17"/>
  <c r="DU5" i="17"/>
  <c r="EC5" i="17"/>
  <c r="EG5" i="17"/>
  <c r="DW5" i="17"/>
  <c r="HQ7" i="17"/>
  <c r="IA7" i="17"/>
  <c r="IC7" i="17"/>
  <c r="IE7" i="17"/>
  <c r="HS7" i="17"/>
  <c r="HY7" i="17"/>
  <c r="HU7" i="17"/>
  <c r="HW7" i="17"/>
  <c r="GK9" i="17"/>
  <c r="GG9" i="17"/>
  <c r="GM9" i="17"/>
  <c r="GI9" i="17"/>
  <c r="GE9" i="17"/>
  <c r="GQ9" i="17"/>
  <c r="GO9" i="17"/>
  <c r="GC9" i="17"/>
  <c r="EU10" i="17"/>
  <c r="ES10" i="17"/>
  <c r="EQ10" i="17"/>
  <c r="EW10" i="17"/>
  <c r="EO10" i="17"/>
  <c r="FC10" i="17"/>
  <c r="EY10" i="17"/>
  <c r="FA10" i="17"/>
  <c r="FH4" i="17"/>
  <c r="G12" i="18"/>
  <c r="FH5" i="17"/>
  <c r="FH6" i="17"/>
  <c r="FH7" i="17"/>
  <c r="FH8" i="17"/>
  <c r="FH9" i="17"/>
  <c r="FH10" i="17"/>
  <c r="FH11" i="17"/>
  <c r="FH12" i="17"/>
  <c r="FH13" i="17"/>
  <c r="CM10" i="17"/>
  <c r="CK10" i="17"/>
  <c r="CQ10" i="17"/>
  <c r="CO10" i="17"/>
  <c r="CI10" i="17"/>
  <c r="CG10" i="17"/>
  <c r="CU10" i="17"/>
  <c r="CS10" i="17"/>
  <c r="HU14" i="17"/>
  <c r="KG13" i="17"/>
  <c r="FI13" i="17"/>
  <c r="CU14" i="17"/>
  <c r="DE11" i="17"/>
  <c r="DA11" i="17"/>
  <c r="DC11" i="17"/>
  <c r="DO11" i="17"/>
  <c r="DK11" i="17"/>
  <c r="DG11" i="17"/>
  <c r="DM11" i="17"/>
  <c r="DI11" i="17"/>
  <c r="CS4" i="17"/>
  <c r="CI4" i="17"/>
  <c r="CU4" i="17"/>
  <c r="CG4" i="17"/>
  <c r="CK4" i="17"/>
  <c r="CM4" i="17"/>
  <c r="CQ4" i="17"/>
  <c r="CO4" i="17"/>
  <c r="AM6" i="17"/>
  <c r="AK6" i="17"/>
  <c r="AI6" i="17"/>
  <c r="AC6" i="17"/>
  <c r="AE6" i="17"/>
  <c r="AG6" i="17"/>
  <c r="Y6" i="17"/>
  <c r="AA6" i="17"/>
  <c r="AU8" i="17"/>
  <c r="AS8" i="17"/>
  <c r="AY8" i="17"/>
  <c r="BG8" i="17"/>
  <c r="BE8" i="17"/>
  <c r="AW8" i="17"/>
  <c r="BC8" i="17"/>
  <c r="BA8" i="17"/>
  <c r="S7" i="17"/>
  <c r="K7" i="17"/>
  <c r="O7" i="17"/>
  <c r="M7" i="17"/>
  <c r="I7" i="17"/>
  <c r="Q7" i="17"/>
  <c r="E7" i="17"/>
  <c r="G7" i="17"/>
  <c r="JI6" i="17"/>
  <c r="JE6" i="17"/>
  <c r="JG6" i="17"/>
  <c r="JQ6" i="17"/>
  <c r="JK6" i="17"/>
  <c r="JS6" i="17"/>
  <c r="JM6" i="17"/>
  <c r="JO6" i="17"/>
  <c r="LU7" i="17"/>
  <c r="LM7" i="17"/>
  <c r="LS7" i="17"/>
  <c r="MA7" i="17"/>
  <c r="LQ7" i="17"/>
  <c r="LY7" i="17"/>
  <c r="LO7" i="17"/>
  <c r="LW7" i="17"/>
  <c r="NA12" i="17"/>
  <c r="NI12" i="17"/>
  <c r="NG12" i="17"/>
  <c r="NM12" i="17"/>
  <c r="NO12" i="17"/>
  <c r="NK12" i="17"/>
  <c r="NE12" i="17"/>
  <c r="NC12" i="17"/>
  <c r="IC4" i="17"/>
  <c r="HY4" i="17"/>
  <c r="HQ4" i="17"/>
  <c r="HS4" i="17"/>
  <c r="HU4" i="17"/>
  <c r="HW4" i="17"/>
  <c r="IA4" i="17"/>
  <c r="IE4" i="17"/>
  <c r="GE8" i="17"/>
  <c r="GM8" i="17"/>
  <c r="GQ8" i="17"/>
  <c r="GO8" i="17"/>
  <c r="GC8" i="17"/>
  <c r="GG8" i="17"/>
  <c r="GK8" i="17"/>
  <c r="GI8" i="17"/>
  <c r="EO9" i="17"/>
  <c r="EY9" i="17"/>
  <c r="EW9" i="17"/>
  <c r="EU9" i="17"/>
  <c r="FA9" i="17"/>
  <c r="ES9" i="17"/>
  <c r="EQ9" i="17"/>
  <c r="FC9" i="17"/>
  <c r="JD5" i="17"/>
  <c r="JD4" i="17"/>
  <c r="G17" i="18"/>
  <c r="JD6" i="17"/>
  <c r="JD7" i="17"/>
  <c r="JD8" i="17"/>
  <c r="JD9" i="17"/>
  <c r="JD10" i="17"/>
  <c r="JD11" i="17"/>
  <c r="JD12" i="17"/>
  <c r="JD13" i="17"/>
  <c r="FQ13" i="17"/>
  <c r="CS14" i="17"/>
  <c r="DA10" i="17"/>
  <c r="DI10" i="17"/>
  <c r="DO10" i="17"/>
  <c r="DM10" i="17"/>
  <c r="DK10" i="17"/>
  <c r="DG10" i="17"/>
  <c r="DE10" i="17"/>
  <c r="DC10" i="17"/>
  <c r="AK5" i="17"/>
  <c r="AI5" i="17"/>
  <c r="AM5" i="17"/>
  <c r="AC5" i="17"/>
  <c r="Y5" i="17"/>
  <c r="AA5" i="17"/>
  <c r="AG5" i="17"/>
  <c r="AE5" i="17"/>
  <c r="BE7" i="17"/>
  <c r="BC7" i="17"/>
  <c r="BA7" i="17"/>
  <c r="AY7" i="17"/>
  <c r="AU7" i="17"/>
  <c r="AW7" i="17"/>
  <c r="AS7" i="17"/>
  <c r="BG7" i="17"/>
  <c r="Q20" i="17"/>
  <c r="S20" i="17"/>
  <c r="K20" i="17"/>
  <c r="G20" i="17"/>
  <c r="O20" i="17"/>
  <c r="I20" i="17"/>
  <c r="E20" i="17"/>
  <c r="M20" i="17"/>
  <c r="JK5" i="17"/>
  <c r="JO5" i="17"/>
  <c r="JS5" i="17"/>
  <c r="JE5" i="17"/>
  <c r="JM5" i="17"/>
  <c r="JQ5" i="17"/>
  <c r="JG5" i="17"/>
  <c r="JI5" i="17"/>
  <c r="LY6" i="17"/>
  <c r="LW6" i="17"/>
  <c r="LS6" i="17"/>
  <c r="LU6" i="17"/>
  <c r="LM6" i="17"/>
  <c r="LQ6" i="17"/>
  <c r="MA6" i="17"/>
  <c r="LO6" i="17"/>
  <c r="NC11" i="17"/>
  <c r="NA11" i="17"/>
  <c r="NO11" i="17"/>
  <c r="NG11" i="17"/>
  <c r="NE11" i="17"/>
  <c r="NM11" i="17"/>
  <c r="NK11" i="17"/>
  <c r="NI11" i="17"/>
  <c r="IM13" i="17"/>
  <c r="IY13" i="17"/>
  <c r="IW13" i="17"/>
  <c r="IU13" i="17"/>
  <c r="IK13" i="17"/>
  <c r="IS13" i="17"/>
  <c r="IQ13" i="17"/>
  <c r="IO13" i="17"/>
  <c r="GE7" i="17"/>
  <c r="GG7" i="17"/>
  <c r="GM7" i="17"/>
  <c r="GC7" i="17"/>
  <c r="GO7" i="17"/>
  <c r="GQ7" i="17"/>
  <c r="GI7" i="17"/>
  <c r="GK7" i="17"/>
  <c r="EY8" i="17"/>
  <c r="EQ8" i="17"/>
  <c r="ES8" i="17"/>
  <c r="EO8" i="17"/>
  <c r="EW8" i="17"/>
  <c r="EU8" i="17"/>
  <c r="FC8" i="17"/>
  <c r="FA8" i="17"/>
  <c r="G15" i="18"/>
  <c r="HP5" i="17"/>
  <c r="HP4" i="17"/>
  <c r="HP7" i="17"/>
  <c r="HP6" i="17"/>
  <c r="HP8" i="17"/>
  <c r="HP9" i="17"/>
  <c r="HP10" i="17"/>
  <c r="HP11" i="17"/>
  <c r="HP12" i="17"/>
  <c r="HP13" i="17"/>
  <c r="HP14" i="17"/>
  <c r="JD14" i="17"/>
  <c r="JT14" i="17" s="1"/>
  <c r="BE14" i="17"/>
  <c r="FU13" i="17"/>
  <c r="CM14" i="17"/>
  <c r="DO9" i="17"/>
  <c r="DK9" i="17"/>
  <c r="DM9" i="17"/>
  <c r="DE9" i="17"/>
  <c r="DC9" i="17"/>
  <c r="DA9" i="17"/>
  <c r="DG9" i="17"/>
  <c r="DI9" i="17"/>
  <c r="BW13" i="17"/>
  <c r="BU13" i="17"/>
  <c r="BO13" i="17"/>
  <c r="BM13" i="17"/>
  <c r="BY13" i="17"/>
  <c r="BS13" i="17"/>
  <c r="BQ13" i="17"/>
  <c r="CA13" i="17"/>
  <c r="AW6" i="17"/>
  <c r="BC6" i="17"/>
  <c r="BA6" i="17"/>
  <c r="AU6" i="17"/>
  <c r="AS6" i="17"/>
  <c r="BE6" i="17"/>
  <c r="AY6" i="17"/>
  <c r="BG6" i="17"/>
  <c r="G17" i="17"/>
  <c r="M17" i="17"/>
  <c r="I17" i="17"/>
  <c r="E17" i="17"/>
  <c r="O17" i="17"/>
  <c r="Q17" i="17"/>
  <c r="S17" i="17"/>
  <c r="K17" i="17"/>
  <c r="MA4" i="17"/>
  <c r="LO4" i="17"/>
  <c r="LQ4" i="17"/>
  <c r="LW4" i="17"/>
  <c r="LS4" i="17"/>
  <c r="LU4" i="17"/>
  <c r="LY4" i="17"/>
  <c r="LM4" i="17"/>
  <c r="NI10" i="17"/>
  <c r="NO10" i="17"/>
  <c r="NK10" i="17"/>
  <c r="NG10" i="17"/>
  <c r="NM10" i="17"/>
  <c r="NC10" i="17"/>
  <c r="NA10" i="17"/>
  <c r="NE10" i="17"/>
  <c r="IO12" i="17"/>
  <c r="IS12" i="17"/>
  <c r="IM12" i="17"/>
  <c r="IK12" i="17"/>
  <c r="IW12" i="17"/>
  <c r="IU12" i="17"/>
  <c r="IY12" i="17"/>
  <c r="IQ12" i="17"/>
  <c r="HS5" i="17"/>
  <c r="IC5" i="17"/>
  <c r="IA5" i="17"/>
  <c r="IE5" i="17"/>
  <c r="HW5" i="17"/>
  <c r="HU5" i="17"/>
  <c r="HQ5" i="17"/>
  <c r="HY5" i="17"/>
  <c r="GQ6" i="17"/>
  <c r="GO6" i="17"/>
  <c r="GM6" i="17"/>
  <c r="GI6" i="17"/>
  <c r="GE6" i="17"/>
  <c r="GK6" i="17"/>
  <c r="GC6" i="17"/>
  <c r="GG6" i="17"/>
  <c r="EQ7" i="17"/>
  <c r="ES7" i="17"/>
  <c r="FC7" i="17"/>
  <c r="EW7" i="17"/>
  <c r="FA7" i="17"/>
  <c r="EY7" i="17"/>
  <c r="EO7" i="17"/>
  <c r="EU7" i="17"/>
  <c r="ME5" i="17"/>
  <c r="ME4" i="17"/>
  <c r="F21" i="18"/>
  <c r="ME6" i="17"/>
  <c r="ME7" i="17"/>
  <c r="ME8" i="17"/>
  <c r="ME9" i="17"/>
  <c r="ME10" i="17"/>
  <c r="ME11" i="17"/>
  <c r="ME12" i="17"/>
  <c r="ME13" i="17"/>
  <c r="ME14" i="17"/>
  <c r="DT5" i="17"/>
  <c r="DT4" i="17"/>
  <c r="G10" i="18"/>
  <c r="DT6" i="17"/>
  <c r="DT7" i="17"/>
  <c r="DT8" i="17"/>
  <c r="DT9" i="17"/>
  <c r="DT10" i="17"/>
  <c r="DT11" i="17"/>
  <c r="DT12" i="17"/>
  <c r="DT13" i="17"/>
  <c r="BG14" i="17"/>
  <c r="KY14" i="17"/>
  <c r="FW13" i="17"/>
  <c r="FA13" i="17"/>
  <c r="CO14" i="17"/>
  <c r="DI8" i="17"/>
  <c r="DE8" i="17"/>
  <c r="DK8" i="17"/>
  <c r="DG8" i="17"/>
  <c r="DO8" i="17"/>
  <c r="DC8" i="17"/>
  <c r="DM8" i="17"/>
  <c r="DA8" i="17"/>
  <c r="BW12" i="17"/>
  <c r="BU12" i="17"/>
  <c r="BS12" i="17"/>
  <c r="CA12" i="17"/>
  <c r="BY12" i="17"/>
  <c r="BQ12" i="17"/>
  <c r="BO12" i="17"/>
  <c r="BM12" i="17"/>
  <c r="AK4" i="17"/>
  <c r="Y4" i="17"/>
  <c r="AC4" i="17"/>
  <c r="AA4" i="17"/>
  <c r="AE4" i="17"/>
  <c r="AG4" i="17"/>
  <c r="AI4" i="17"/>
  <c r="AM4" i="17"/>
  <c r="Q21" i="17"/>
  <c r="I21" i="17"/>
  <c r="M21" i="17"/>
  <c r="O21" i="17"/>
  <c r="S21" i="17"/>
  <c r="E21" i="17"/>
  <c r="G21" i="17"/>
  <c r="K21" i="17"/>
  <c r="JQ4" i="17"/>
  <c r="JE4" i="17"/>
  <c r="JG4" i="17"/>
  <c r="JO4" i="17"/>
  <c r="JM4" i="17"/>
  <c r="JI4" i="17"/>
  <c r="JK4" i="17"/>
  <c r="JS4" i="17"/>
  <c r="NI9" i="17"/>
  <c r="NM9" i="17"/>
  <c r="NK9" i="17"/>
  <c r="NG9" i="17"/>
  <c r="NE9" i="17"/>
  <c r="NC9" i="17"/>
  <c r="NA9" i="17"/>
  <c r="NO9" i="17"/>
  <c r="IW11" i="17"/>
  <c r="IY11" i="17"/>
  <c r="IU11" i="17"/>
  <c r="IS11" i="17"/>
  <c r="IK11" i="17"/>
  <c r="IM11" i="17"/>
  <c r="IO11" i="17"/>
  <c r="IQ11" i="17"/>
  <c r="GY13" i="17"/>
  <c r="HG13" i="17"/>
  <c r="GW13" i="17"/>
  <c r="HI13" i="17"/>
  <c r="HK13" i="17"/>
  <c r="HA13" i="17"/>
  <c r="HE13" i="17"/>
  <c r="HC13" i="17"/>
  <c r="GQ4" i="17"/>
  <c r="GO4" i="17"/>
  <c r="GI4" i="17"/>
  <c r="GE4" i="17"/>
  <c r="GG4" i="17"/>
  <c r="GC4" i="17"/>
  <c r="GK4" i="17"/>
  <c r="GM4" i="17"/>
  <c r="EU6" i="17"/>
  <c r="EY6" i="17"/>
  <c r="EW6" i="17"/>
  <c r="FA6" i="17"/>
  <c r="EO6" i="17"/>
  <c r="FC6" i="17"/>
  <c r="ES6" i="17"/>
  <c r="EQ6" i="17"/>
  <c r="LL5" i="17"/>
  <c r="LL4" i="17"/>
  <c r="G20" i="18"/>
  <c r="LL6" i="17"/>
  <c r="LL7" i="17"/>
  <c r="LL8" i="17"/>
  <c r="LL9" i="17"/>
  <c r="LL10" i="17"/>
  <c r="LL11" i="17"/>
  <c r="LL12" i="17"/>
  <c r="LL13" i="17"/>
  <c r="CF4" i="17"/>
  <c r="CF5" i="17"/>
  <c r="G8" i="18"/>
  <c r="CF6" i="17"/>
  <c r="CF7" i="17"/>
  <c r="CF8" i="17"/>
  <c r="CF9" i="17"/>
  <c r="CF10" i="17"/>
  <c r="CF11" i="17"/>
  <c r="CF12" i="17"/>
  <c r="CF13" i="17"/>
  <c r="CF14" i="17"/>
  <c r="G23" i="18"/>
  <c r="NT4" i="17"/>
  <c r="NT5" i="17"/>
  <c r="NT6" i="17"/>
  <c r="NT7" i="17"/>
  <c r="NT8" i="17"/>
  <c r="NT9" i="17"/>
  <c r="NT10" i="17"/>
  <c r="NT11" i="17"/>
  <c r="NT12" i="17"/>
  <c r="NT13" i="17"/>
  <c r="AW14" i="17"/>
  <c r="KU14" i="17"/>
  <c r="FM13" i="17"/>
  <c r="EQ13" i="17"/>
  <c r="CG14" i="17"/>
  <c r="DK7" i="17"/>
  <c r="DI7" i="17"/>
  <c r="DC7" i="17"/>
  <c r="DO7" i="17"/>
  <c r="DA7" i="17"/>
  <c r="DE7" i="17"/>
  <c r="DG7" i="17"/>
  <c r="DM7" i="17"/>
  <c r="BS11" i="17"/>
  <c r="BQ11" i="17"/>
  <c r="BO11" i="17"/>
  <c r="BM11" i="17"/>
  <c r="BU11" i="17"/>
  <c r="BY11" i="17"/>
  <c r="BW11" i="17"/>
  <c r="CA11" i="17"/>
  <c r="JY12" i="17"/>
  <c r="KE12" i="17"/>
  <c r="KG12" i="17"/>
  <c r="KI12" i="17"/>
  <c r="KC12" i="17"/>
  <c r="KM12" i="17"/>
  <c r="KA12" i="17"/>
  <c r="KK12" i="17"/>
  <c r="AU5" i="17"/>
  <c r="BE5" i="17"/>
  <c r="BA5" i="17"/>
  <c r="AS5" i="17"/>
  <c r="BC5" i="17"/>
  <c r="BG5" i="17"/>
  <c r="AY5" i="17"/>
  <c r="AW5" i="17"/>
  <c r="I13" i="17"/>
  <c r="Q13" i="17"/>
  <c r="K13" i="17"/>
  <c r="E13" i="17"/>
  <c r="M13" i="17"/>
  <c r="G13" i="17"/>
  <c r="O13" i="17"/>
  <c r="S13" i="17"/>
  <c r="LQ5" i="17"/>
  <c r="MA5" i="17"/>
  <c r="LY5" i="17"/>
  <c r="LM5" i="17"/>
  <c r="LW5" i="17"/>
  <c r="LU5" i="17"/>
  <c r="LS5" i="17"/>
  <c r="LO5" i="17"/>
  <c r="NE8" i="17"/>
  <c r="NC8" i="17"/>
  <c r="NA8" i="17"/>
  <c r="NO8" i="17"/>
  <c r="NM8" i="17"/>
  <c r="NK8" i="17"/>
  <c r="NG8" i="17"/>
  <c r="NI8" i="17"/>
  <c r="IU10" i="17"/>
  <c r="IQ10" i="17"/>
  <c r="IO10" i="17"/>
  <c r="IM10" i="17"/>
  <c r="IK10" i="17"/>
  <c r="IS10" i="17"/>
  <c r="IY10" i="17"/>
  <c r="IW10" i="17"/>
  <c r="HE12" i="17"/>
  <c r="HA12" i="17"/>
  <c r="HG12" i="17"/>
  <c r="HC12" i="17"/>
  <c r="GY12" i="17"/>
  <c r="HK12" i="17"/>
  <c r="GW12" i="17"/>
  <c r="HI12" i="17"/>
  <c r="GO5" i="17"/>
  <c r="GM5" i="17"/>
  <c r="GK5" i="17"/>
  <c r="GI5" i="17"/>
  <c r="GQ5" i="17"/>
  <c r="GG5" i="17"/>
  <c r="GE5" i="17"/>
  <c r="GC5" i="17"/>
  <c r="BL4" i="17"/>
  <c r="G7" i="18"/>
  <c r="BL5" i="17"/>
  <c r="BL7" i="17"/>
  <c r="BL6" i="17"/>
  <c r="BL8" i="17"/>
  <c r="BL9" i="17"/>
  <c r="BL10" i="17"/>
  <c r="BL11" i="17"/>
  <c r="BL12" i="17"/>
  <c r="BL13" i="17"/>
  <c r="BL14" i="17"/>
  <c r="KR5" i="17"/>
  <c r="G19" i="18"/>
  <c r="KR4" i="17"/>
  <c r="KR6" i="17"/>
  <c r="KR7" i="17"/>
  <c r="KR8" i="17"/>
  <c r="KR9" i="17"/>
  <c r="KR10" i="17"/>
  <c r="KR11" i="17"/>
  <c r="KR12" i="17"/>
  <c r="KR13" i="17"/>
  <c r="KR14" i="17"/>
  <c r="X4" i="17"/>
  <c r="X5" i="17"/>
  <c r="G5" i="18"/>
  <c r="X6" i="17"/>
  <c r="X7" i="17"/>
  <c r="X8" i="17"/>
  <c r="X9" i="17"/>
  <c r="X10" i="17"/>
  <c r="X12" i="17"/>
  <c r="X11" i="17"/>
  <c r="X13" i="17"/>
  <c r="X14" i="17"/>
  <c r="G16" i="18"/>
  <c r="IJ5" i="17"/>
  <c r="IJ4" i="17"/>
  <c r="IJ7" i="17"/>
  <c r="IJ6" i="17"/>
  <c r="IJ8" i="17"/>
  <c r="IJ9" i="17"/>
  <c r="IJ10" i="17"/>
  <c r="IJ11" i="17"/>
  <c r="IJ12" i="17"/>
  <c r="IJ13" i="17"/>
  <c r="IJ14" i="17"/>
  <c r="LL14" i="17"/>
  <c r="LX14" i="17" s="1"/>
  <c r="AR15" i="17"/>
  <c r="AX15" i="17" s="1"/>
  <c r="AY14" i="17"/>
  <c r="LG14" i="17"/>
  <c r="EO13" i="17"/>
  <c r="DM6" i="17"/>
  <c r="DI6" i="17"/>
  <c r="DA6" i="17"/>
  <c r="DG6" i="17"/>
  <c r="DE6" i="17"/>
  <c r="DC6" i="17"/>
  <c r="DK6" i="17"/>
  <c r="DO6" i="17"/>
  <c r="BO10" i="17"/>
  <c r="BQ10" i="17"/>
  <c r="BM10" i="17"/>
  <c r="BW10" i="17"/>
  <c r="BU10" i="17"/>
  <c r="BS10" i="17"/>
  <c r="CA10" i="17"/>
  <c r="BY10" i="17"/>
  <c r="KM11" i="17"/>
  <c r="KK11" i="17"/>
  <c r="KG11" i="17"/>
  <c r="KI11" i="17"/>
  <c r="KC11" i="17"/>
  <c r="KA11" i="17"/>
  <c r="KE11" i="17"/>
  <c r="JY11" i="17"/>
  <c r="BG4" i="17"/>
  <c r="BE4" i="17"/>
  <c r="BC4" i="17"/>
  <c r="AS4" i="17"/>
  <c r="AU4" i="17"/>
  <c r="BA4" i="17"/>
  <c r="AW4" i="17"/>
  <c r="AY4" i="17"/>
  <c r="O18" i="17"/>
  <c r="K18" i="17"/>
  <c r="S18" i="17"/>
  <c r="G18" i="17"/>
  <c r="E18" i="17"/>
  <c r="I18" i="17"/>
  <c r="Q18" i="17"/>
  <c r="M18" i="17"/>
  <c r="OA12" i="17"/>
  <c r="OG12" i="17"/>
  <c r="OE12" i="17"/>
  <c r="OC12" i="17"/>
  <c r="OI12" i="17"/>
  <c r="NW12" i="17"/>
  <c r="NU12" i="17"/>
  <c r="NY12" i="17"/>
  <c r="NE6" i="17"/>
  <c r="NC6" i="17"/>
  <c r="NM6" i="17"/>
  <c r="NO6" i="17"/>
  <c r="NA6" i="17"/>
  <c r="NI6" i="17"/>
  <c r="NG6" i="17"/>
  <c r="NK6" i="17"/>
  <c r="IK9" i="17"/>
  <c r="IM9" i="17"/>
  <c r="IS9" i="17"/>
  <c r="IY9" i="17"/>
  <c r="IQ9" i="17"/>
  <c r="IO9" i="17"/>
  <c r="IW9" i="17"/>
  <c r="IU9" i="17"/>
  <c r="HG11" i="17"/>
  <c r="HK11" i="17"/>
  <c r="HI11" i="17"/>
  <c r="HA11" i="17"/>
  <c r="GW11" i="17"/>
  <c r="HE11" i="17"/>
  <c r="GY11" i="17"/>
  <c r="HC11" i="17"/>
  <c r="FA4" i="17"/>
  <c r="EQ4" i="17"/>
  <c r="ES4" i="17"/>
  <c r="EW4" i="17"/>
  <c r="EU4" i="17"/>
  <c r="EO4" i="17"/>
  <c r="FC4" i="17"/>
  <c r="EY4" i="17"/>
  <c r="CZ4" i="17"/>
  <c r="CZ5" i="17"/>
  <c r="G9" i="18"/>
  <c r="CZ6" i="17"/>
  <c r="CZ7" i="17"/>
  <c r="CZ8" i="17"/>
  <c r="CZ9" i="17"/>
  <c r="CZ10" i="17"/>
  <c r="CZ11" i="17"/>
  <c r="CZ12" i="17"/>
  <c r="CZ13" i="17"/>
  <c r="G11" i="18"/>
  <c r="EN5" i="17"/>
  <c r="EN4" i="17"/>
  <c r="EN6" i="17"/>
  <c r="EN7" i="17"/>
  <c r="EN8" i="17"/>
  <c r="EN9" i="17"/>
  <c r="EN10" i="17"/>
  <c r="EN11" i="17"/>
  <c r="EN12" i="17"/>
  <c r="EN13" i="17"/>
  <c r="KR15" i="17"/>
  <c r="LH15" i="17" s="1"/>
  <c r="DM5" i="17"/>
  <c r="DG5" i="17"/>
  <c r="DI5" i="17"/>
  <c r="DK5" i="17"/>
  <c r="DC5" i="17"/>
  <c r="DA5" i="17"/>
  <c r="DO5" i="17"/>
  <c r="DE5" i="17"/>
  <c r="BQ9" i="17"/>
  <c r="BU9" i="17"/>
  <c r="BW9" i="17"/>
  <c r="BO9" i="17"/>
  <c r="CA9" i="17"/>
  <c r="BY9" i="17"/>
  <c r="BS9" i="17"/>
  <c r="BM9" i="17"/>
  <c r="JY10" i="17"/>
  <c r="KE10" i="17"/>
  <c r="KG10" i="17"/>
  <c r="KC10" i="17"/>
  <c r="KI10" i="17"/>
  <c r="KA10" i="17"/>
  <c r="KM10" i="17"/>
  <c r="KK10" i="17"/>
  <c r="K30" i="17"/>
  <c r="Q30" i="17"/>
  <c r="S30" i="17"/>
  <c r="M30" i="17"/>
  <c r="I30" i="17"/>
  <c r="E30" i="17"/>
  <c r="G30" i="17"/>
  <c r="O30" i="17"/>
  <c r="K19" i="17"/>
  <c r="M19" i="17"/>
  <c r="I19" i="17"/>
  <c r="G19" i="17"/>
  <c r="Q19" i="17"/>
  <c r="S19" i="17"/>
  <c r="O19" i="17"/>
  <c r="E19" i="17"/>
  <c r="NW11" i="17"/>
  <c r="OC11" i="17"/>
  <c r="OA11" i="17"/>
  <c r="OE11" i="17"/>
  <c r="OI11" i="17"/>
  <c r="NU11" i="17"/>
  <c r="OG11" i="17"/>
  <c r="NY11" i="17"/>
  <c r="NE7" i="17"/>
  <c r="NC7" i="17"/>
  <c r="NA7" i="17"/>
  <c r="NG7" i="17"/>
  <c r="NI7" i="17"/>
  <c r="NM7" i="17"/>
  <c r="NK7" i="17"/>
  <c r="NO7" i="17"/>
  <c r="IU8" i="17"/>
  <c r="IO8" i="17"/>
  <c r="IM8" i="17"/>
  <c r="IY8" i="17"/>
  <c r="IK8" i="17"/>
  <c r="IS8" i="17"/>
  <c r="IQ8" i="17"/>
  <c r="IW8" i="17"/>
  <c r="HG10" i="17"/>
  <c r="GW10" i="17"/>
  <c r="HK10" i="17"/>
  <c r="HE10" i="17"/>
  <c r="HI10" i="17"/>
  <c r="HA10" i="17"/>
  <c r="HC10" i="17"/>
  <c r="GY10" i="17"/>
  <c r="FK12" i="17"/>
  <c r="FM12" i="17"/>
  <c r="FI12" i="17"/>
  <c r="FO12" i="17"/>
  <c r="FS12" i="17"/>
  <c r="FQ12" i="17"/>
  <c r="FW12" i="17"/>
  <c r="FU12" i="17"/>
  <c r="ES5" i="17"/>
  <c r="EQ5" i="17"/>
  <c r="FA5" i="17"/>
  <c r="EY5" i="17"/>
  <c r="FC5" i="17"/>
  <c r="EW5" i="17"/>
  <c r="EO5" i="17"/>
  <c r="EU5" i="17"/>
  <c r="M18" i="11"/>
  <c r="N18" i="11"/>
  <c r="O18" i="11"/>
  <c r="P18" i="11"/>
  <c r="Q18" i="11"/>
  <c r="R18" i="11"/>
  <c r="S18" i="11"/>
  <c r="T18" i="11"/>
  <c r="R7" i="11"/>
  <c r="S7" i="11"/>
  <c r="T7" i="11"/>
  <c r="N7" i="11"/>
  <c r="M7" i="11"/>
  <c r="Q7" i="11"/>
  <c r="O7" i="11"/>
  <c r="P7" i="11"/>
  <c r="O5" i="11"/>
  <c r="P5" i="11"/>
  <c r="Q5" i="11"/>
  <c r="T5" i="11"/>
  <c r="M5" i="11"/>
  <c r="S5" i="11"/>
  <c r="R5" i="11"/>
  <c r="N5" i="11"/>
  <c r="N9" i="11"/>
  <c r="Q9" i="11"/>
  <c r="P9" i="11"/>
  <c r="R9" i="11"/>
  <c r="M9" i="11"/>
  <c r="O9" i="11"/>
  <c r="S9" i="11"/>
  <c r="T9" i="11"/>
  <c r="N20" i="11"/>
  <c r="P20" i="11"/>
  <c r="O20" i="11"/>
  <c r="Q20" i="11"/>
  <c r="R20" i="11"/>
  <c r="S20" i="11"/>
  <c r="T20" i="11"/>
  <c r="M20" i="11"/>
  <c r="R22" i="11"/>
  <c r="Q22" i="11"/>
  <c r="S22" i="11"/>
  <c r="T22" i="11"/>
  <c r="M22" i="11"/>
  <c r="N22" i="11"/>
  <c r="O22" i="11"/>
  <c r="P22" i="11"/>
  <c r="R12" i="11"/>
  <c r="S12" i="11"/>
  <c r="T12" i="11"/>
  <c r="Q12" i="11"/>
  <c r="M12" i="11"/>
  <c r="N12" i="11"/>
  <c r="O12" i="11"/>
  <c r="P12" i="11"/>
  <c r="T8" i="11"/>
  <c r="M8" i="11"/>
  <c r="N8" i="11"/>
  <c r="O8" i="11"/>
  <c r="P8" i="11"/>
  <c r="Q8" i="11"/>
  <c r="R8" i="11"/>
  <c r="S8" i="11"/>
  <c r="P16" i="11"/>
  <c r="R16" i="11"/>
  <c r="O16" i="11"/>
  <c r="Q16" i="11"/>
  <c r="M16" i="11"/>
  <c r="N16" i="11"/>
  <c r="T16" i="11"/>
  <c r="S16" i="11"/>
  <c r="M14" i="11"/>
  <c r="R14" i="11"/>
  <c r="N14" i="11"/>
  <c r="Q14" i="11"/>
  <c r="O14" i="11"/>
  <c r="P14" i="11"/>
  <c r="S14" i="11"/>
  <c r="T14" i="11"/>
  <c r="Q6" i="11"/>
  <c r="R6" i="11"/>
  <c r="M6" i="11"/>
  <c r="O6" i="11"/>
  <c r="N6" i="11"/>
  <c r="P6" i="11"/>
  <c r="T6" i="11"/>
  <c r="S6" i="11"/>
  <c r="M19" i="11"/>
  <c r="Q19" i="11"/>
  <c r="P19" i="11"/>
  <c r="R19" i="11"/>
  <c r="N19" i="11"/>
  <c r="O19" i="11"/>
  <c r="S19" i="11"/>
  <c r="T19" i="11"/>
  <c r="R24" i="11"/>
  <c r="M24" i="11"/>
  <c r="N24" i="11"/>
  <c r="P24" i="11"/>
  <c r="O24" i="11"/>
  <c r="Q24" i="11"/>
  <c r="S24" i="11"/>
  <c r="T24" i="11"/>
  <c r="T11" i="11"/>
  <c r="O11" i="11"/>
  <c r="P11" i="11"/>
  <c r="R11" i="11"/>
  <c r="M11" i="11"/>
  <c r="Q11" i="11"/>
  <c r="N11" i="11"/>
  <c r="S11" i="11"/>
  <c r="R17" i="11"/>
  <c r="S17" i="11"/>
  <c r="T17" i="11"/>
  <c r="N17" i="11"/>
  <c r="Q17" i="11"/>
  <c r="M17" i="11"/>
  <c r="O17" i="11"/>
  <c r="P17" i="11"/>
  <c r="M13" i="11"/>
  <c r="N13" i="11"/>
  <c r="O13" i="11"/>
  <c r="P13" i="11"/>
  <c r="Q13" i="11"/>
  <c r="R13" i="11"/>
  <c r="S13" i="11"/>
  <c r="T13" i="11"/>
  <c r="N15" i="11"/>
  <c r="O15" i="11"/>
  <c r="P15" i="11"/>
  <c r="Q15" i="11"/>
  <c r="R15" i="11"/>
  <c r="S15" i="11"/>
  <c r="T15" i="11"/>
  <c r="M15" i="11"/>
  <c r="T23" i="11"/>
  <c r="M23" i="11"/>
  <c r="N23" i="11"/>
  <c r="O23" i="11"/>
  <c r="P23" i="11"/>
  <c r="Q23" i="11"/>
  <c r="R23" i="11"/>
  <c r="S23" i="11"/>
  <c r="N10" i="11"/>
  <c r="P10" i="11"/>
  <c r="O10" i="11"/>
  <c r="Q10" i="11"/>
  <c r="R10" i="11"/>
  <c r="S10" i="11"/>
  <c r="T10" i="11"/>
  <c r="M10" i="11"/>
  <c r="CA15" i="17"/>
  <c r="BY15" i="17"/>
  <c r="BU15" i="17"/>
  <c r="BS15" i="17"/>
  <c r="BQ15" i="17"/>
  <c r="BW15" i="17"/>
  <c r="BO15" i="17"/>
  <c r="BM15" i="17"/>
  <c r="FT14" i="17"/>
  <c r="FR14" i="17"/>
  <c r="FP14" i="17"/>
  <c r="FN14" i="17"/>
  <c r="FJ14" i="17"/>
  <c r="FV14" i="17"/>
  <c r="FX14" i="17"/>
  <c r="FL14" i="17"/>
  <c r="NP15" i="17"/>
  <c r="NL15" i="17"/>
  <c r="NJ15" i="17"/>
  <c r="ND15" i="17"/>
  <c r="NB15" i="17"/>
  <c r="NN15" i="17"/>
  <c r="NH15" i="17"/>
  <c r="NF15" i="17"/>
  <c r="DD14" i="17"/>
  <c r="DJ14" i="17"/>
  <c r="DL14" i="17"/>
  <c r="DH14" i="17"/>
  <c r="DF14" i="17"/>
  <c r="DB14" i="17"/>
  <c r="DN14" i="17"/>
  <c r="DP14" i="17"/>
  <c r="MO15" i="17"/>
  <c r="MM15" i="17"/>
  <c r="MK15" i="17"/>
  <c r="MI15" i="17"/>
  <c r="MU15" i="17"/>
  <c r="MG15" i="17"/>
  <c r="MS15" i="17"/>
  <c r="MQ15" i="17"/>
  <c r="GE15" i="17"/>
  <c r="GC15" i="17"/>
  <c r="GO15" i="17"/>
  <c r="GQ15" i="17"/>
  <c r="GG15" i="17"/>
  <c r="GK15" i="17"/>
  <c r="GI15" i="17"/>
  <c r="GM15" i="17"/>
  <c r="OJ14" i="17"/>
  <c r="OH14" i="17"/>
  <c r="NX14" i="17"/>
  <c r="OF14" i="17"/>
  <c r="NV14" i="17"/>
  <c r="OD14" i="17"/>
  <c r="OB14" i="17"/>
  <c r="NZ14" i="17"/>
  <c r="HH15" i="17"/>
  <c r="HF15" i="17"/>
  <c r="HL15" i="17"/>
  <c r="HJ15" i="17"/>
  <c r="HD15" i="17"/>
  <c r="HB15" i="17"/>
  <c r="GZ15" i="17"/>
  <c r="GX15" i="17"/>
  <c r="OZ15" i="17"/>
  <c r="OV15" i="17"/>
  <c r="OT15" i="17"/>
  <c r="PD15" i="17"/>
  <c r="OR15" i="17"/>
  <c r="OP15" i="17"/>
  <c r="PB15" i="17"/>
  <c r="OX15" i="17"/>
  <c r="HG15" i="17"/>
  <c r="HE15" i="17"/>
  <c r="GW15" i="17"/>
  <c r="HK15" i="17"/>
  <c r="GY15" i="17"/>
  <c r="HI15" i="17"/>
  <c r="HC15" i="17"/>
  <c r="HA15" i="17"/>
  <c r="PA15" i="17"/>
  <c r="OY15" i="17"/>
  <c r="OW15" i="17"/>
  <c r="OU15" i="17"/>
  <c r="OO15" i="17"/>
  <c r="PC15" i="17"/>
  <c r="OS15" i="17"/>
  <c r="OQ15" i="17"/>
  <c r="FD14" i="17"/>
  <c r="ER14" i="17"/>
  <c r="EX14" i="17"/>
  <c r="EP14" i="17"/>
  <c r="FB14" i="17"/>
  <c r="EZ14" i="17"/>
  <c r="EV14" i="17"/>
  <c r="ET14" i="17"/>
  <c r="NO15" i="17"/>
  <c r="NM15" i="17"/>
  <c r="NK15" i="17"/>
  <c r="NC15" i="17"/>
  <c r="NG15" i="17"/>
  <c r="NE15" i="17"/>
  <c r="NA15" i="17"/>
  <c r="NI15" i="17"/>
  <c r="GF15" i="17"/>
  <c r="GD15" i="17"/>
  <c r="GR15" i="17"/>
  <c r="GP15" i="17"/>
  <c r="GL15" i="17"/>
  <c r="GH15" i="17"/>
  <c r="GJ15" i="17"/>
  <c r="GN15" i="17"/>
  <c r="HW15" i="17"/>
  <c r="HY15" i="17"/>
  <c r="HU15" i="17"/>
  <c r="IE15" i="17"/>
  <c r="IC15" i="17"/>
  <c r="HS15" i="17"/>
  <c r="IA15" i="17"/>
  <c r="HQ15" i="17"/>
  <c r="EG14" i="17"/>
  <c r="EE14" i="17"/>
  <c r="DU14" i="17"/>
  <c r="EI14" i="17"/>
  <c r="DW14" i="17"/>
  <c r="EA14" i="17"/>
  <c r="DY14" i="17"/>
  <c r="EC14" i="17"/>
  <c r="AE15" i="17"/>
  <c r="AC15" i="17"/>
  <c r="AA15" i="17"/>
  <c r="Y15" i="17"/>
  <c r="AM15" i="17"/>
  <c r="AK15" i="17"/>
  <c r="AI15" i="17"/>
  <c r="AG15" i="17"/>
  <c r="EO14" i="17"/>
  <c r="FC14" i="17"/>
  <c r="EU14" i="17"/>
  <c r="EQ14" i="17"/>
  <c r="ES14" i="17"/>
  <c r="FA14" i="17"/>
  <c r="EY14" i="17"/>
  <c r="EW14" i="17"/>
  <c r="DE14" i="17"/>
  <c r="DM14" i="17"/>
  <c r="DI14" i="17"/>
  <c r="DK14" i="17"/>
  <c r="DG14" i="17"/>
  <c r="DC14" i="17"/>
  <c r="DA14" i="17"/>
  <c r="DO14" i="17"/>
  <c r="IP15" i="17"/>
  <c r="IN15" i="17"/>
  <c r="IZ15" i="17"/>
  <c r="IX15" i="17"/>
  <c r="IV15" i="17"/>
  <c r="IR15" i="17"/>
  <c r="IL15" i="17"/>
  <c r="IT15" i="17"/>
  <c r="AD15" i="17"/>
  <c r="AB15" i="17"/>
  <c r="Z15" i="17"/>
  <c r="AF15" i="17"/>
  <c r="AN15" i="17"/>
  <c r="AL15" i="17"/>
  <c r="AJ15" i="17"/>
  <c r="AH15" i="17"/>
  <c r="CL15" i="17"/>
  <c r="CJ15" i="17"/>
  <c r="CP15" i="17"/>
  <c r="CV15" i="17"/>
  <c r="CT15" i="17"/>
  <c r="CR15" i="17"/>
  <c r="CN15" i="17"/>
  <c r="CH15" i="17"/>
  <c r="FS14" i="17"/>
  <c r="FQ14" i="17"/>
  <c r="FO14" i="17"/>
  <c r="FM14" i="17"/>
  <c r="FK14" i="17"/>
  <c r="FU14" i="17"/>
  <c r="FI14" i="17"/>
  <c r="FW14" i="17"/>
  <c r="HZ15" i="17"/>
  <c r="HX15" i="17"/>
  <c r="HV15" i="17"/>
  <c r="ID15" i="17"/>
  <c r="IB15" i="17"/>
  <c r="HR15" i="17"/>
  <c r="HT15" i="17"/>
  <c r="IF15" i="17"/>
  <c r="EF14" i="17"/>
  <c r="ED14" i="17"/>
  <c r="DV14" i="17"/>
  <c r="DX14" i="17"/>
  <c r="EB14" i="17"/>
  <c r="DZ14" i="17"/>
  <c r="EJ14" i="17"/>
  <c r="EH14" i="17"/>
  <c r="AY15" i="17"/>
  <c r="AW15" i="17"/>
  <c r="BG15" i="17"/>
  <c r="BE15" i="17"/>
  <c r="BC15" i="17"/>
  <c r="BA15" i="17"/>
  <c r="AS15" i="17"/>
  <c r="AU15" i="17"/>
  <c r="IU15" i="17"/>
  <c r="IQ15" i="17"/>
  <c r="IY15" i="17"/>
  <c r="IO15" i="17"/>
  <c r="IM15" i="17"/>
  <c r="IW15" i="17"/>
  <c r="IS15" i="17"/>
  <c r="IK15" i="17"/>
  <c r="JK14" i="17"/>
  <c r="JG14" i="17"/>
  <c r="JE14" i="17"/>
  <c r="JS14" i="17"/>
  <c r="JQ14" i="17"/>
  <c r="JM14" i="17"/>
  <c r="JI14" i="17"/>
  <c r="JO14" i="17"/>
  <c r="KC14" i="17"/>
  <c r="KE14" i="17"/>
  <c r="KM14" i="17"/>
  <c r="KK14" i="17"/>
  <c r="KG14" i="17"/>
  <c r="KI14" i="17"/>
  <c r="JY14" i="17"/>
  <c r="KA14" i="17"/>
  <c r="NU14" i="17"/>
  <c r="OI14" i="17"/>
  <c r="OG14" i="17"/>
  <c r="OE14" i="17"/>
  <c r="NW14" i="17"/>
  <c r="NY14" i="17"/>
  <c r="OC14" i="17"/>
  <c r="OA14" i="17"/>
  <c r="CM15" i="17"/>
  <c r="CK15" i="17"/>
  <c r="CO15" i="17"/>
  <c r="CI15" i="17"/>
  <c r="CU15" i="17"/>
  <c r="CS15" i="17"/>
  <c r="CQ15" i="17"/>
  <c r="CG15" i="17"/>
  <c r="LM14" i="17"/>
  <c r="LY14" i="17"/>
  <c r="LQ14" i="17"/>
  <c r="LO14" i="17"/>
  <c r="MA14" i="17"/>
  <c r="LU14" i="17"/>
  <c r="LS14" i="17"/>
  <c r="LW14" i="17"/>
  <c r="KW15" i="17"/>
  <c r="KU15" i="17"/>
  <c r="LG15" i="17"/>
  <c r="LE15" i="17"/>
  <c r="KY15" i="17"/>
  <c r="LC15" i="17"/>
  <c r="LA15" i="17"/>
  <c r="KS15" i="17"/>
  <c r="KD14" i="17"/>
  <c r="KB14" i="17"/>
  <c r="KJ14" i="17"/>
  <c r="KF14" i="17"/>
  <c r="KN14" i="17"/>
  <c r="KL14" i="17"/>
  <c r="JZ14" i="17"/>
  <c r="KH14" i="17"/>
  <c r="BP15" i="17"/>
  <c r="BV15" i="17"/>
  <c r="BT15" i="17"/>
  <c r="BZ15" i="17"/>
  <c r="CB15" i="17"/>
  <c r="BX15" i="17"/>
  <c r="BN15" i="17"/>
  <c r="BR15" i="17"/>
  <c r="CX16" i="17"/>
  <c r="CY15" i="17"/>
  <c r="CZ15" i="17"/>
  <c r="AP17" i="17"/>
  <c r="AR16" i="17"/>
  <c r="AQ16" i="17"/>
  <c r="BJ17" i="17"/>
  <c r="BK16" i="17"/>
  <c r="BL16" i="17"/>
  <c r="CD17" i="17"/>
  <c r="CE16" i="17"/>
  <c r="CF16" i="17"/>
  <c r="DT15" i="17"/>
  <c r="DS15" i="17"/>
  <c r="X16" i="17"/>
  <c r="W16" i="17"/>
  <c r="ON16" i="17"/>
  <c r="OM16" i="17"/>
  <c r="NS15" i="17"/>
  <c r="NT15" i="17"/>
  <c r="MY16" i="17"/>
  <c r="MZ16" i="17"/>
  <c r="ME16" i="17"/>
  <c r="JW15" i="17"/>
  <c r="JX15" i="17"/>
  <c r="KR16" i="17"/>
  <c r="KQ16" i="17"/>
  <c r="LL15" i="17"/>
  <c r="LK15" i="17"/>
  <c r="JC15" i="17"/>
  <c r="JD15" i="17"/>
  <c r="II16" i="17"/>
  <c r="IJ16" i="17"/>
  <c r="HP16" i="17"/>
  <c r="HO16" i="17"/>
  <c r="GU16" i="17"/>
  <c r="GV16" i="17"/>
  <c r="GA16" i="17"/>
  <c r="GB16" i="17"/>
  <c r="FG15" i="17"/>
  <c r="FH15" i="17"/>
  <c r="EM15" i="17"/>
  <c r="EN15" i="17"/>
  <c r="OL17" i="17"/>
  <c r="NR16" i="17"/>
  <c r="MX17" i="17"/>
  <c r="MD17" i="17"/>
  <c r="LJ16" i="17"/>
  <c r="KP17" i="17"/>
  <c r="JV16" i="17"/>
  <c r="JB16" i="17"/>
  <c r="IH17" i="17"/>
  <c r="HN17" i="17"/>
  <c r="GT17" i="17"/>
  <c r="FZ17" i="17"/>
  <c r="FF16" i="17"/>
  <c r="EL16" i="17"/>
  <c r="DR16" i="17"/>
  <c r="V17" i="17"/>
  <c r="E11" i="11"/>
  <c r="F11" i="11"/>
  <c r="F64" i="11"/>
  <c r="E37" i="11"/>
  <c r="M30" i="16" s="1"/>
  <c r="E64" i="11"/>
  <c r="F37" i="11"/>
  <c r="N30" i="16" s="1"/>
  <c r="E6" i="11"/>
  <c r="F6" i="11"/>
  <c r="F59" i="11"/>
  <c r="E32" i="11"/>
  <c r="H13" i="16" s="1"/>
  <c r="E59" i="11"/>
  <c r="F32" i="11"/>
  <c r="I13" i="16" s="1"/>
  <c r="F43" i="11"/>
  <c r="D64" i="16" s="1"/>
  <c r="E70" i="11"/>
  <c r="E43" i="11"/>
  <c r="C64" i="16" s="1"/>
  <c r="E17" i="11"/>
  <c r="F17" i="11"/>
  <c r="F70" i="11"/>
  <c r="E38" i="11"/>
  <c r="R30" i="16" s="1"/>
  <c r="E65" i="11"/>
  <c r="E12" i="11"/>
  <c r="F12" i="11"/>
  <c r="F65" i="11"/>
  <c r="F38" i="11"/>
  <c r="S30" i="16" s="1"/>
  <c r="E16" i="11"/>
  <c r="F16" i="11"/>
  <c r="E69" i="11"/>
  <c r="F69" i="11"/>
  <c r="E42" i="11"/>
  <c r="R47" i="16" s="1"/>
  <c r="F42" i="11"/>
  <c r="S47" i="16" s="1"/>
  <c r="E60" i="11"/>
  <c r="E7" i="11"/>
  <c r="F7" i="11"/>
  <c r="F60" i="11"/>
  <c r="E33" i="11"/>
  <c r="M13" i="16" s="1"/>
  <c r="F33" i="11"/>
  <c r="N13" i="16" s="1"/>
  <c r="F72" i="11"/>
  <c r="E72" i="11"/>
  <c r="E19" i="11"/>
  <c r="F19" i="11"/>
  <c r="E45" i="11"/>
  <c r="M64" i="16" s="1"/>
  <c r="F45" i="11"/>
  <c r="N64" i="16" s="1"/>
  <c r="E8" i="11"/>
  <c r="E34" i="11"/>
  <c r="R13" i="16" s="1"/>
  <c r="F8" i="11"/>
  <c r="E61" i="11"/>
  <c r="F61" i="11"/>
  <c r="F34" i="11"/>
  <c r="S13" i="16" s="1"/>
  <c r="F73" i="11"/>
  <c r="E73" i="11"/>
  <c r="E20" i="11"/>
  <c r="E46" i="11"/>
  <c r="R64" i="16" s="1"/>
  <c r="F20" i="11"/>
  <c r="F46" i="11"/>
  <c r="S64" i="16" s="1"/>
  <c r="E41" i="11"/>
  <c r="M47" i="16" s="1"/>
  <c r="F41" i="11"/>
  <c r="N47" i="16" s="1"/>
  <c r="E68" i="11"/>
  <c r="F68" i="11"/>
  <c r="E15" i="11"/>
  <c r="F15" i="11"/>
  <c r="E44" i="11"/>
  <c r="H64" i="16" s="1"/>
  <c r="F18" i="11"/>
  <c r="E18" i="11"/>
  <c r="F71" i="11"/>
  <c r="F44" i="11"/>
  <c r="I64" i="16" s="1"/>
  <c r="E71" i="11"/>
  <c r="E47" i="11"/>
  <c r="C81" i="16" s="1"/>
  <c r="E21" i="11"/>
  <c r="F47" i="11"/>
  <c r="D81" i="16" s="1"/>
  <c r="F21" i="11"/>
  <c r="F74" i="11"/>
  <c r="E74" i="11"/>
  <c r="R21" i="6"/>
  <c r="D48" i="11"/>
  <c r="I80" i="16" s="1"/>
  <c r="D22" i="11"/>
  <c r="C48" i="11"/>
  <c r="H80" i="16" s="1"/>
  <c r="C22" i="11"/>
  <c r="C75" i="11"/>
  <c r="D75" i="11"/>
  <c r="F14" i="11"/>
  <c r="E67" i="11"/>
  <c r="F67" i="11"/>
  <c r="E14" i="11"/>
  <c r="E40" i="11"/>
  <c r="H47" i="16" s="1"/>
  <c r="F40" i="11"/>
  <c r="I47" i="16" s="1"/>
  <c r="E49" i="11"/>
  <c r="M81" i="16" s="1"/>
  <c r="E23" i="11"/>
  <c r="F49" i="11"/>
  <c r="N81" i="16" s="1"/>
  <c r="F76" i="11"/>
  <c r="F23" i="11"/>
  <c r="E76" i="11"/>
  <c r="E36" i="11"/>
  <c r="H30" i="16" s="1"/>
  <c r="E63" i="11"/>
  <c r="F63" i="11"/>
  <c r="E10" i="11"/>
  <c r="F10" i="11"/>
  <c r="F36" i="11"/>
  <c r="I30" i="16" s="1"/>
  <c r="S4" i="6"/>
  <c r="F58" i="11"/>
  <c r="F31" i="11"/>
  <c r="D13" i="16" s="1"/>
  <c r="E31" i="11"/>
  <c r="C13" i="16" s="1"/>
  <c r="F5" i="11"/>
  <c r="E39" i="11"/>
  <c r="C47" i="16" s="1"/>
  <c r="F66" i="11"/>
  <c r="E13" i="11"/>
  <c r="F13" i="11"/>
  <c r="F39" i="11"/>
  <c r="D47" i="16" s="1"/>
  <c r="E66" i="11"/>
  <c r="F35" i="11"/>
  <c r="D30" i="16" s="1"/>
  <c r="E9" i="11"/>
  <c r="F62" i="11"/>
  <c r="E62" i="11"/>
  <c r="E35" i="11"/>
  <c r="C30" i="16" s="1"/>
  <c r="F9" i="11"/>
  <c r="F77" i="11"/>
  <c r="E50" i="11"/>
  <c r="R81" i="16" s="1"/>
  <c r="F50" i="11"/>
  <c r="S81" i="16" s="1"/>
  <c r="E77" i="11"/>
  <c r="F24" i="11"/>
  <c r="E24" i="11"/>
  <c r="AB17" i="9"/>
  <c r="D61" i="16"/>
  <c r="AB24" i="9"/>
  <c r="S78" i="16"/>
  <c r="N78" i="16"/>
  <c r="AB23" i="9"/>
  <c r="AB21" i="9"/>
  <c r="D78" i="16"/>
  <c r="S61" i="16"/>
  <c r="AB20" i="9"/>
  <c r="AB19" i="9"/>
  <c r="N61" i="16"/>
  <c r="AB18" i="9"/>
  <c r="I61" i="16"/>
  <c r="AB16" i="9"/>
  <c r="S44" i="16"/>
  <c r="AB14" i="9"/>
  <c r="I44" i="16"/>
  <c r="N44" i="16"/>
  <c r="AB15" i="9"/>
  <c r="AB13" i="9"/>
  <c r="D44" i="16"/>
  <c r="S27" i="16"/>
  <c r="AB12" i="9"/>
  <c r="AB11" i="9"/>
  <c r="N27" i="16"/>
  <c r="I27" i="16"/>
  <c r="AB10" i="9"/>
  <c r="D27" i="16"/>
  <c r="AB9" i="9"/>
  <c r="S10" i="16"/>
  <c r="AB8" i="9"/>
  <c r="N10" i="16"/>
  <c r="AB7" i="9"/>
  <c r="AB6" i="9"/>
  <c r="I10" i="16"/>
  <c r="S6" i="6"/>
  <c r="S18" i="6"/>
  <c r="S19" i="6"/>
  <c r="S9" i="6"/>
  <c r="S11" i="6"/>
  <c r="S15" i="6"/>
  <c r="S23" i="6"/>
  <c r="S7" i="6"/>
  <c r="S10" i="6"/>
  <c r="S16" i="6"/>
  <c r="S20" i="6"/>
  <c r="S14" i="6"/>
  <c r="S12" i="6"/>
  <c r="S8" i="6"/>
  <c r="S17" i="6"/>
  <c r="S22" i="6"/>
  <c r="S5" i="6"/>
  <c r="S13" i="6"/>
  <c r="D21" i="6"/>
  <c r="MF16" i="17" s="1"/>
  <c r="F22" i="7"/>
  <c r="H78" i="16" s="1"/>
  <c r="G22" i="7"/>
  <c r="I78" i="16" s="1"/>
  <c r="H22" i="7"/>
  <c r="J78" i="16" s="1"/>
  <c r="JN14" i="17" l="1"/>
  <c r="AV15" i="17"/>
  <c r="AZ15" i="17"/>
  <c r="BB15" i="17"/>
  <c r="AT15" i="17"/>
  <c r="BH15" i="17"/>
  <c r="JL14" i="17"/>
  <c r="JP14" i="17"/>
  <c r="LT14" i="17"/>
  <c r="LZ14" i="17"/>
  <c r="LV14" i="17"/>
  <c r="MB14" i="17"/>
  <c r="BD15" i="17"/>
  <c r="LP14" i="17"/>
  <c r="JF14" i="17"/>
  <c r="BF15" i="17"/>
  <c r="LN14" i="17"/>
  <c r="JH14" i="17"/>
  <c r="LR14" i="17"/>
  <c r="DF12" i="17"/>
  <c r="DP12" i="17"/>
  <c r="DJ12" i="17"/>
  <c r="DH12" i="17"/>
  <c r="DL12" i="17"/>
  <c r="DD12" i="17"/>
  <c r="DB12" i="17"/>
  <c r="DN12" i="17"/>
  <c r="IZ9" i="17"/>
  <c r="IV9" i="17"/>
  <c r="IP9" i="17"/>
  <c r="IT9" i="17"/>
  <c r="IR9" i="17"/>
  <c r="IN9" i="17"/>
  <c r="IX9" i="17"/>
  <c r="IL9" i="17"/>
  <c r="KT13" i="17"/>
  <c r="LB13" i="17"/>
  <c r="KZ13" i="17"/>
  <c r="KV13" i="17"/>
  <c r="LD13" i="17"/>
  <c r="KX13" i="17"/>
  <c r="LH13" i="17"/>
  <c r="LF13" i="17"/>
  <c r="BN5" i="17"/>
  <c r="BP5" i="17"/>
  <c r="BX5" i="17"/>
  <c r="BV5" i="17"/>
  <c r="CB5" i="17"/>
  <c r="BT5" i="17"/>
  <c r="BR5" i="17"/>
  <c r="BZ5" i="17"/>
  <c r="CV13" i="17"/>
  <c r="CT13" i="17"/>
  <c r="CR13" i="17"/>
  <c r="CN13" i="17"/>
  <c r="CP13" i="17"/>
  <c r="CL13" i="17"/>
  <c r="CJ13" i="17"/>
  <c r="CH13" i="17"/>
  <c r="MB4" i="17"/>
  <c r="LN4" i="17"/>
  <c r="LZ4" i="17"/>
  <c r="LT4" i="17"/>
  <c r="LR4" i="17"/>
  <c r="LV4" i="17"/>
  <c r="LX4" i="17"/>
  <c r="LP4" i="17"/>
  <c r="MI12" i="17"/>
  <c r="MM12" i="17"/>
  <c r="MU12" i="17"/>
  <c r="MS12" i="17"/>
  <c r="MQ12" i="17"/>
  <c r="MK12" i="17"/>
  <c r="MG12" i="17"/>
  <c r="MO12" i="17"/>
  <c r="ID8" i="17"/>
  <c r="IB8" i="17"/>
  <c r="HV8" i="17"/>
  <c r="HT8" i="17"/>
  <c r="HX8" i="17"/>
  <c r="HZ8" i="17"/>
  <c r="IF8" i="17"/>
  <c r="HR8" i="17"/>
  <c r="FL12" i="17"/>
  <c r="FV12" i="17"/>
  <c r="FJ12" i="17"/>
  <c r="FN12" i="17"/>
  <c r="FT12" i="17"/>
  <c r="FR12" i="17"/>
  <c r="FP12" i="17"/>
  <c r="FX12" i="17"/>
  <c r="HH9" i="17"/>
  <c r="GZ9" i="17"/>
  <c r="HF9" i="17"/>
  <c r="HD9" i="17"/>
  <c r="HB9" i="17"/>
  <c r="GX9" i="17"/>
  <c r="HL9" i="17"/>
  <c r="HJ9" i="17"/>
  <c r="NH13" i="17"/>
  <c r="ND13" i="17"/>
  <c r="NB13" i="17"/>
  <c r="NJ13" i="17"/>
  <c r="NF13" i="17"/>
  <c r="NN13" i="17"/>
  <c r="NP13" i="17"/>
  <c r="NL13" i="17"/>
  <c r="KL6" i="17"/>
  <c r="JZ6" i="17"/>
  <c r="KJ6" i="17"/>
  <c r="KD6" i="17"/>
  <c r="KN6" i="17"/>
  <c r="KB6" i="17"/>
  <c r="KH6" i="17"/>
  <c r="KF6" i="17"/>
  <c r="AZ10" i="17"/>
  <c r="BB10" i="17"/>
  <c r="AX10" i="17"/>
  <c r="AV10" i="17"/>
  <c r="BH10" i="17"/>
  <c r="AT10" i="17"/>
  <c r="BD10" i="17"/>
  <c r="BF10" i="17"/>
  <c r="R10" i="17"/>
  <c r="T10" i="17"/>
  <c r="L10" i="17"/>
  <c r="H10" i="17"/>
  <c r="F10" i="17"/>
  <c r="N10" i="17"/>
  <c r="P10" i="17"/>
  <c r="J10" i="17"/>
  <c r="DF11" i="17"/>
  <c r="DB11" i="17"/>
  <c r="DL11" i="17"/>
  <c r="DD11" i="17"/>
  <c r="DH11" i="17"/>
  <c r="DJ11" i="17"/>
  <c r="DP11" i="17"/>
  <c r="DN11" i="17"/>
  <c r="IZ8" i="17"/>
  <c r="IX8" i="17"/>
  <c r="IR8" i="17"/>
  <c r="IV8" i="17"/>
  <c r="IL8" i="17"/>
  <c r="IT8" i="17"/>
  <c r="IN8" i="17"/>
  <c r="IP8" i="17"/>
  <c r="CH12" i="17"/>
  <c r="CV12" i="17"/>
  <c r="CP12" i="17"/>
  <c r="CJ12" i="17"/>
  <c r="CN12" i="17"/>
  <c r="CT12" i="17"/>
  <c r="CR12" i="17"/>
  <c r="CL12" i="17"/>
  <c r="LR5" i="17"/>
  <c r="LP5" i="17"/>
  <c r="MB5" i="17"/>
  <c r="LX5" i="17"/>
  <c r="LV5" i="17"/>
  <c r="LZ5" i="17"/>
  <c r="LT5" i="17"/>
  <c r="LN5" i="17"/>
  <c r="MM11" i="17"/>
  <c r="MK11" i="17"/>
  <c r="MU11" i="17"/>
  <c r="MG11" i="17"/>
  <c r="MI11" i="17"/>
  <c r="MS11" i="17"/>
  <c r="MQ11" i="17"/>
  <c r="MO11" i="17"/>
  <c r="ID6" i="17"/>
  <c r="HR6" i="17"/>
  <c r="IF6" i="17"/>
  <c r="HX6" i="17"/>
  <c r="HV6" i="17"/>
  <c r="HT6" i="17"/>
  <c r="HZ6" i="17"/>
  <c r="IB6" i="17"/>
  <c r="FP11" i="17"/>
  <c r="FX11" i="17"/>
  <c r="FJ11" i="17"/>
  <c r="FV11" i="17"/>
  <c r="FN11" i="17"/>
  <c r="FL11" i="17"/>
  <c r="FT11" i="17"/>
  <c r="FR11" i="17"/>
  <c r="GZ8" i="17"/>
  <c r="GX8" i="17"/>
  <c r="HJ8" i="17"/>
  <c r="HB8" i="17"/>
  <c r="HD8" i="17"/>
  <c r="HH8" i="17"/>
  <c r="HF8" i="17"/>
  <c r="HL8" i="17"/>
  <c r="NL12" i="17"/>
  <c r="ND12" i="17"/>
  <c r="NJ12" i="17"/>
  <c r="NP12" i="17"/>
  <c r="NN12" i="17"/>
  <c r="NF12" i="17"/>
  <c r="NB12" i="17"/>
  <c r="NH12" i="17"/>
  <c r="BD9" i="17"/>
  <c r="AT9" i="17"/>
  <c r="BH9" i="17"/>
  <c r="AV9" i="17"/>
  <c r="BB9" i="17"/>
  <c r="AZ9" i="17"/>
  <c r="AX9" i="17"/>
  <c r="BF9" i="17"/>
  <c r="L15" i="17"/>
  <c r="R15" i="17"/>
  <c r="J15" i="17"/>
  <c r="F15" i="17"/>
  <c r="H15" i="17"/>
  <c r="P15" i="17"/>
  <c r="N15" i="17"/>
  <c r="T15" i="17"/>
  <c r="LF12" i="17"/>
  <c r="KT12" i="17"/>
  <c r="KX12" i="17"/>
  <c r="KV12" i="17"/>
  <c r="LD12" i="17"/>
  <c r="LH12" i="17"/>
  <c r="LB12" i="17"/>
  <c r="KZ12" i="17"/>
  <c r="DF10" i="17"/>
  <c r="DD10" i="17"/>
  <c r="DP10" i="17"/>
  <c r="DB10" i="17"/>
  <c r="DN10" i="17"/>
  <c r="DL10" i="17"/>
  <c r="DH10" i="17"/>
  <c r="DJ10" i="17"/>
  <c r="IR6" i="17"/>
  <c r="IX6" i="17"/>
  <c r="IV6" i="17"/>
  <c r="IP6" i="17"/>
  <c r="IN6" i="17"/>
  <c r="IL6" i="17"/>
  <c r="IZ6" i="17"/>
  <c r="IT6" i="17"/>
  <c r="LB11" i="17"/>
  <c r="KT11" i="17"/>
  <c r="LF11" i="17"/>
  <c r="LD11" i="17"/>
  <c r="KZ11" i="17"/>
  <c r="KX11" i="17"/>
  <c r="KV11" i="17"/>
  <c r="LH11" i="17"/>
  <c r="CB4" i="17"/>
  <c r="BP4" i="17"/>
  <c r="BN4" i="17"/>
  <c r="BV4" i="17"/>
  <c r="BX4" i="17"/>
  <c r="BZ4" i="17"/>
  <c r="BT4" i="17"/>
  <c r="BR4" i="17"/>
  <c r="CP11" i="17"/>
  <c r="CT11" i="17"/>
  <c r="CN11" i="17"/>
  <c r="CJ11" i="17"/>
  <c r="CV11" i="17"/>
  <c r="CR11" i="17"/>
  <c r="CL11" i="17"/>
  <c r="CH11" i="17"/>
  <c r="MK10" i="17"/>
  <c r="MU10" i="17"/>
  <c r="MI10" i="17"/>
  <c r="MS10" i="17"/>
  <c r="MG10" i="17"/>
  <c r="MQ10" i="17"/>
  <c r="MO10" i="17"/>
  <c r="MM10" i="17"/>
  <c r="HZ7" i="17"/>
  <c r="ID7" i="17"/>
  <c r="HV7" i="17"/>
  <c r="HX7" i="17"/>
  <c r="HR7" i="17"/>
  <c r="HT7" i="17"/>
  <c r="IB7" i="17"/>
  <c r="IF7" i="17"/>
  <c r="FX10" i="17"/>
  <c r="FV10" i="17"/>
  <c r="FP10" i="17"/>
  <c r="FT10" i="17"/>
  <c r="FR10" i="17"/>
  <c r="FL10" i="17"/>
  <c r="FN10" i="17"/>
  <c r="FJ10" i="17"/>
  <c r="GZ7" i="17"/>
  <c r="HH7" i="17"/>
  <c r="HB7" i="17"/>
  <c r="HJ7" i="17"/>
  <c r="HF7" i="17"/>
  <c r="HD7" i="17"/>
  <c r="HL7" i="17"/>
  <c r="GX7" i="17"/>
  <c r="NL11" i="17"/>
  <c r="NJ11" i="17"/>
  <c r="NH11" i="17"/>
  <c r="ND11" i="17"/>
  <c r="NB11" i="17"/>
  <c r="NP11" i="17"/>
  <c r="NN11" i="17"/>
  <c r="NF11" i="17"/>
  <c r="KF5" i="17"/>
  <c r="KN5" i="17"/>
  <c r="KD5" i="17"/>
  <c r="KJ5" i="17"/>
  <c r="KB5" i="17"/>
  <c r="JZ5" i="17"/>
  <c r="KL5" i="17"/>
  <c r="KH5" i="17"/>
  <c r="AX8" i="17"/>
  <c r="AV8" i="17"/>
  <c r="BD8" i="17"/>
  <c r="BB8" i="17"/>
  <c r="AT8" i="17"/>
  <c r="BF8" i="17"/>
  <c r="AZ8" i="17"/>
  <c r="BH8" i="17"/>
  <c r="R21" i="17"/>
  <c r="H21" i="17"/>
  <c r="T21" i="17"/>
  <c r="J21" i="17"/>
  <c r="F21" i="17"/>
  <c r="N21" i="17"/>
  <c r="L21" i="17"/>
  <c r="P21" i="17"/>
  <c r="DN9" i="17"/>
  <c r="DH9" i="17"/>
  <c r="DL9" i="17"/>
  <c r="DJ9" i="17"/>
  <c r="DB9" i="17"/>
  <c r="DF9" i="17"/>
  <c r="DD9" i="17"/>
  <c r="DP9" i="17"/>
  <c r="IT7" i="17"/>
  <c r="IR7" i="17"/>
  <c r="IZ7" i="17"/>
  <c r="IX7" i="17"/>
  <c r="IV7" i="17"/>
  <c r="IL7" i="17"/>
  <c r="IP7" i="17"/>
  <c r="IN7" i="17"/>
  <c r="KV10" i="17"/>
  <c r="LB10" i="17"/>
  <c r="KX10" i="17"/>
  <c r="LH10" i="17"/>
  <c r="KT10" i="17"/>
  <c r="KZ10" i="17"/>
  <c r="LD10" i="17"/>
  <c r="LF10" i="17"/>
  <c r="CP10" i="17"/>
  <c r="CL10" i="17"/>
  <c r="CN10" i="17"/>
  <c r="CJ10" i="17"/>
  <c r="CT10" i="17"/>
  <c r="CR10" i="17"/>
  <c r="CV10" i="17"/>
  <c r="CH10" i="17"/>
  <c r="MK9" i="17"/>
  <c r="MQ9" i="17"/>
  <c r="MI9" i="17"/>
  <c r="MG9" i="17"/>
  <c r="MS9" i="17"/>
  <c r="MO9" i="17"/>
  <c r="MM9" i="17"/>
  <c r="MU9" i="17"/>
  <c r="IF4" i="17"/>
  <c r="HT4" i="17"/>
  <c r="HV4" i="17"/>
  <c r="HZ4" i="17"/>
  <c r="IB4" i="17"/>
  <c r="ID4" i="17"/>
  <c r="HR4" i="17"/>
  <c r="HX4" i="17"/>
  <c r="FT9" i="17"/>
  <c r="FR9" i="17"/>
  <c r="FJ9" i="17"/>
  <c r="FP9" i="17"/>
  <c r="FX9" i="17"/>
  <c r="FL9" i="17"/>
  <c r="FV9" i="17"/>
  <c r="FN9" i="17"/>
  <c r="HJ6" i="17"/>
  <c r="GX6" i="17"/>
  <c r="HL6" i="17"/>
  <c r="HH6" i="17"/>
  <c r="HF6" i="17"/>
  <c r="HB6" i="17"/>
  <c r="HD6" i="17"/>
  <c r="GZ6" i="17"/>
  <c r="NF10" i="17"/>
  <c r="ND10" i="17"/>
  <c r="NP10" i="17"/>
  <c r="NL10" i="17"/>
  <c r="NJ10" i="17"/>
  <c r="NH10" i="17"/>
  <c r="NN10" i="17"/>
  <c r="NB10" i="17"/>
  <c r="KN4" i="17"/>
  <c r="KF4" i="17"/>
  <c r="KB4" i="17"/>
  <c r="KD4" i="17"/>
  <c r="JZ4" i="17"/>
  <c r="KH4" i="17"/>
  <c r="KJ4" i="17"/>
  <c r="KL4" i="17"/>
  <c r="BB7" i="17"/>
  <c r="AX7" i="17"/>
  <c r="BD7" i="17"/>
  <c r="AV7" i="17"/>
  <c r="AZ7" i="17"/>
  <c r="BF7" i="17"/>
  <c r="BH7" i="17"/>
  <c r="AT7" i="17"/>
  <c r="F22" i="17"/>
  <c r="H22" i="17"/>
  <c r="P22" i="17"/>
  <c r="J22" i="17"/>
  <c r="N22" i="17"/>
  <c r="T22" i="17"/>
  <c r="R22" i="17"/>
  <c r="L22" i="17"/>
  <c r="P14" i="17"/>
  <c r="F14" i="17"/>
  <c r="N14" i="17"/>
  <c r="L14" i="17"/>
  <c r="T14" i="17"/>
  <c r="H14" i="17"/>
  <c r="R14" i="17"/>
  <c r="J14" i="17"/>
  <c r="IZ4" i="17"/>
  <c r="IV4" i="17"/>
  <c r="IL4" i="17"/>
  <c r="IT4" i="17"/>
  <c r="IX4" i="17"/>
  <c r="IN4" i="17"/>
  <c r="IR4" i="17"/>
  <c r="IP4" i="17"/>
  <c r="MU8" i="17"/>
  <c r="MI8" i="17"/>
  <c r="MS8" i="17"/>
  <c r="MK8" i="17"/>
  <c r="MG8" i="17"/>
  <c r="MQ8" i="17"/>
  <c r="MO8" i="17"/>
  <c r="MM8" i="17"/>
  <c r="NH9" i="17"/>
  <c r="NF9" i="17"/>
  <c r="NP9" i="17"/>
  <c r="NN9" i="17"/>
  <c r="NL9" i="17"/>
  <c r="ND9" i="17"/>
  <c r="NJ9" i="17"/>
  <c r="NB9" i="17"/>
  <c r="DJ7" i="17"/>
  <c r="DN7" i="17"/>
  <c r="DF7" i="17"/>
  <c r="DD7" i="17"/>
  <c r="DL7" i="17"/>
  <c r="DH7" i="17"/>
  <c r="DB7" i="17"/>
  <c r="DP7" i="17"/>
  <c r="IR5" i="17"/>
  <c r="IZ5" i="17"/>
  <c r="IX5" i="17"/>
  <c r="IV5" i="17"/>
  <c r="IN5" i="17"/>
  <c r="IT5" i="17"/>
  <c r="IP5" i="17"/>
  <c r="IL5" i="17"/>
  <c r="LH8" i="17"/>
  <c r="LF8" i="17"/>
  <c r="LB8" i="17"/>
  <c r="KZ8" i="17"/>
  <c r="KV8" i="17"/>
  <c r="KT8" i="17"/>
  <c r="LD8" i="17"/>
  <c r="KX8" i="17"/>
  <c r="CP8" i="17"/>
  <c r="CN8" i="17"/>
  <c r="CJ8" i="17"/>
  <c r="CT8" i="17"/>
  <c r="CR8" i="17"/>
  <c r="CL8" i="17"/>
  <c r="CH8" i="17"/>
  <c r="CV8" i="17"/>
  <c r="MQ7" i="17"/>
  <c r="MU7" i="17"/>
  <c r="MG7" i="17"/>
  <c r="MS7" i="17"/>
  <c r="MO7" i="17"/>
  <c r="MI7" i="17"/>
  <c r="MK7" i="17"/>
  <c r="MM7" i="17"/>
  <c r="FX7" i="17"/>
  <c r="FL7" i="17"/>
  <c r="FJ7" i="17"/>
  <c r="FR7" i="17"/>
  <c r="FP7" i="17"/>
  <c r="FT7" i="17"/>
  <c r="FN7" i="17"/>
  <c r="FV7" i="17"/>
  <c r="NB8" i="17"/>
  <c r="NL8" i="17"/>
  <c r="NP8" i="17"/>
  <c r="NF8" i="17"/>
  <c r="NN8" i="17"/>
  <c r="NJ8" i="17"/>
  <c r="ND8" i="17"/>
  <c r="NH8" i="17"/>
  <c r="J19" i="17"/>
  <c r="H19" i="17"/>
  <c r="L19" i="17"/>
  <c r="N19" i="17"/>
  <c r="F19" i="17"/>
  <c r="R19" i="17"/>
  <c r="P19" i="17"/>
  <c r="T19" i="17"/>
  <c r="DJ6" i="17"/>
  <c r="DH6" i="17"/>
  <c r="DB6" i="17"/>
  <c r="DP6" i="17"/>
  <c r="DF6" i="17"/>
  <c r="DD6" i="17"/>
  <c r="DN6" i="17"/>
  <c r="DL6" i="17"/>
  <c r="KZ7" i="17"/>
  <c r="KX7" i="17"/>
  <c r="LB7" i="17"/>
  <c r="KV7" i="17"/>
  <c r="LD7" i="17"/>
  <c r="LH7" i="17"/>
  <c r="KT7" i="17"/>
  <c r="LF7" i="17"/>
  <c r="CP7" i="17"/>
  <c r="CR7" i="17"/>
  <c r="CV7" i="17"/>
  <c r="CT7" i="17"/>
  <c r="CJ7" i="17"/>
  <c r="CH7" i="17"/>
  <c r="CN7" i="17"/>
  <c r="CL7" i="17"/>
  <c r="MM6" i="17"/>
  <c r="MU6" i="17"/>
  <c r="MI6" i="17"/>
  <c r="MO6" i="17"/>
  <c r="MG6" i="17"/>
  <c r="MS6" i="17"/>
  <c r="MQ6" i="17"/>
  <c r="MK6" i="17"/>
  <c r="FX6" i="17"/>
  <c r="FP6" i="17"/>
  <c r="FL6" i="17"/>
  <c r="FR6" i="17"/>
  <c r="FN6" i="17"/>
  <c r="FV6" i="17"/>
  <c r="FJ6" i="17"/>
  <c r="FT6" i="17"/>
  <c r="HL4" i="17"/>
  <c r="HB4" i="17"/>
  <c r="HD4" i="17"/>
  <c r="HJ4" i="17"/>
  <c r="HH4" i="17"/>
  <c r="GZ4" i="17"/>
  <c r="HF4" i="17"/>
  <c r="GX4" i="17"/>
  <c r="NJ7" i="17"/>
  <c r="NH7" i="17"/>
  <c r="NP7" i="17"/>
  <c r="NN7" i="17"/>
  <c r="NL7" i="17"/>
  <c r="NF7" i="17"/>
  <c r="NB7" i="17"/>
  <c r="ND7" i="17"/>
  <c r="BF4" i="17"/>
  <c r="BD4" i="17"/>
  <c r="BH4" i="17"/>
  <c r="AZ4" i="17"/>
  <c r="AT4" i="17"/>
  <c r="AV4" i="17"/>
  <c r="AX4" i="17"/>
  <c r="BB4" i="17"/>
  <c r="P16" i="17"/>
  <c r="J16" i="17"/>
  <c r="H16" i="17"/>
  <c r="R16" i="17"/>
  <c r="F16" i="17"/>
  <c r="T16" i="17"/>
  <c r="N16" i="17"/>
  <c r="L16" i="17"/>
  <c r="DF8" i="17"/>
  <c r="DN8" i="17"/>
  <c r="DL8" i="17"/>
  <c r="DJ8" i="17"/>
  <c r="DH8" i="17"/>
  <c r="DB8" i="17"/>
  <c r="DP8" i="17"/>
  <c r="DD8" i="17"/>
  <c r="KV9" i="17"/>
  <c r="LB9" i="17"/>
  <c r="LF9" i="17"/>
  <c r="LD9" i="17"/>
  <c r="LH9" i="17"/>
  <c r="KZ9" i="17"/>
  <c r="KX9" i="17"/>
  <c r="KT9" i="17"/>
  <c r="CV9" i="17"/>
  <c r="CN9" i="17"/>
  <c r="CR9" i="17"/>
  <c r="CH9" i="17"/>
  <c r="CL9" i="17"/>
  <c r="CT9" i="17"/>
  <c r="CP9" i="17"/>
  <c r="CJ9" i="17"/>
  <c r="FL5" i="17"/>
  <c r="FJ5" i="17"/>
  <c r="FP5" i="17"/>
  <c r="FN5" i="17"/>
  <c r="FT5" i="17"/>
  <c r="FV5" i="17"/>
  <c r="FX5" i="17"/>
  <c r="FR5" i="17"/>
  <c r="GH14" i="17"/>
  <c r="GL14" i="17"/>
  <c r="GJ14" i="17"/>
  <c r="GD14" i="17"/>
  <c r="GN14" i="17"/>
  <c r="GR14" i="17"/>
  <c r="GP14" i="17"/>
  <c r="GF14" i="17"/>
  <c r="NN6" i="17"/>
  <c r="NJ6" i="17"/>
  <c r="NP6" i="17"/>
  <c r="NF6" i="17"/>
  <c r="ND6" i="17"/>
  <c r="NB6" i="17"/>
  <c r="NH6" i="17"/>
  <c r="NL6" i="17"/>
  <c r="AT5" i="17"/>
  <c r="BB5" i="17"/>
  <c r="BH5" i="17"/>
  <c r="BD5" i="17"/>
  <c r="BF5" i="17"/>
  <c r="AZ5" i="17"/>
  <c r="AV5" i="17"/>
  <c r="AX5" i="17"/>
  <c r="P12" i="17"/>
  <c r="H12" i="17"/>
  <c r="L12" i="17"/>
  <c r="J12" i="17"/>
  <c r="R12" i="17"/>
  <c r="N12" i="17"/>
  <c r="T12" i="17"/>
  <c r="F12" i="17"/>
  <c r="FD13" i="17"/>
  <c r="FB13" i="17"/>
  <c r="EX13" i="17"/>
  <c r="EV13" i="17"/>
  <c r="EZ13" i="17"/>
  <c r="ER13" i="17"/>
  <c r="EP13" i="17"/>
  <c r="ET13" i="17"/>
  <c r="DH5" i="17"/>
  <c r="DP5" i="17"/>
  <c r="DN5" i="17"/>
  <c r="DJ5" i="17"/>
  <c r="DB5" i="17"/>
  <c r="DF5" i="17"/>
  <c r="DD5" i="17"/>
  <c r="DL5" i="17"/>
  <c r="AH13" i="17"/>
  <c r="AJ13" i="17"/>
  <c r="Z13" i="17"/>
  <c r="AL13" i="17"/>
  <c r="AB13" i="17"/>
  <c r="AN13" i="17"/>
  <c r="AF13" i="17"/>
  <c r="AD13" i="17"/>
  <c r="LH4" i="17"/>
  <c r="LD4" i="17"/>
  <c r="KV4" i="17"/>
  <c r="KX4" i="17"/>
  <c r="LF4" i="17"/>
  <c r="KT4" i="17"/>
  <c r="LB4" i="17"/>
  <c r="KZ4" i="17"/>
  <c r="NX13" i="17"/>
  <c r="OJ13" i="17"/>
  <c r="OF13" i="17"/>
  <c r="OD13" i="17"/>
  <c r="OB13" i="17"/>
  <c r="NZ13" i="17"/>
  <c r="NV13" i="17"/>
  <c r="OH13" i="17"/>
  <c r="DX12" i="17"/>
  <c r="DV12" i="17"/>
  <c r="ED12" i="17"/>
  <c r="EB12" i="17"/>
  <c r="EJ12" i="17"/>
  <c r="EH12" i="17"/>
  <c r="EF12" i="17"/>
  <c r="DZ12" i="17"/>
  <c r="MU4" i="17"/>
  <c r="MS4" i="17"/>
  <c r="MI4" i="17"/>
  <c r="MG4" i="17"/>
  <c r="MM4" i="17"/>
  <c r="MK4" i="17"/>
  <c r="MO4" i="17"/>
  <c r="MQ4" i="17"/>
  <c r="JN13" i="17"/>
  <c r="JL13" i="17"/>
  <c r="JJ13" i="17"/>
  <c r="JH13" i="17"/>
  <c r="JF13" i="17"/>
  <c r="JR13" i="17"/>
  <c r="JT13" i="17"/>
  <c r="JP13" i="17"/>
  <c r="GF13" i="17"/>
  <c r="GD13" i="17"/>
  <c r="GJ13" i="17"/>
  <c r="GL13" i="17"/>
  <c r="GH13" i="17"/>
  <c r="GR13" i="17"/>
  <c r="GP13" i="17"/>
  <c r="GN13" i="17"/>
  <c r="NJ5" i="17"/>
  <c r="NH5" i="17"/>
  <c r="NF5" i="17"/>
  <c r="ND5" i="17"/>
  <c r="NB5" i="17"/>
  <c r="NN5" i="17"/>
  <c r="NP5" i="17"/>
  <c r="NL5" i="17"/>
  <c r="N7" i="17"/>
  <c r="J7" i="17"/>
  <c r="F7" i="17"/>
  <c r="T7" i="17"/>
  <c r="P7" i="17"/>
  <c r="H7" i="17"/>
  <c r="R7" i="17"/>
  <c r="L7" i="17"/>
  <c r="FD12" i="17"/>
  <c r="EZ12" i="17"/>
  <c r="EX12" i="17"/>
  <c r="EP12" i="17"/>
  <c r="FB12" i="17"/>
  <c r="ER12" i="17"/>
  <c r="EV12" i="17"/>
  <c r="ET12" i="17"/>
  <c r="DP4" i="17"/>
  <c r="DL4" i="17"/>
  <c r="DN4" i="17"/>
  <c r="DD4" i="17"/>
  <c r="DF4" i="17"/>
  <c r="DH4" i="17"/>
  <c r="DB4" i="17"/>
  <c r="DJ4" i="17"/>
  <c r="Z11" i="17"/>
  <c r="AF11" i="17"/>
  <c r="AH11" i="17"/>
  <c r="AD11" i="17"/>
  <c r="AL11" i="17"/>
  <c r="AJ11" i="17"/>
  <c r="AB11" i="17"/>
  <c r="AN11" i="17"/>
  <c r="OF12" i="17"/>
  <c r="OB12" i="17"/>
  <c r="NZ12" i="17"/>
  <c r="OJ12" i="17"/>
  <c r="OH12" i="17"/>
  <c r="NV12" i="17"/>
  <c r="OD12" i="17"/>
  <c r="NX12" i="17"/>
  <c r="CN5" i="17"/>
  <c r="CL5" i="17"/>
  <c r="CV5" i="17"/>
  <c r="CJ5" i="17"/>
  <c r="CH5" i="17"/>
  <c r="CR5" i="17"/>
  <c r="CT5" i="17"/>
  <c r="CP5" i="17"/>
  <c r="ED11" i="17"/>
  <c r="EJ11" i="17"/>
  <c r="DV11" i="17"/>
  <c r="EH11" i="17"/>
  <c r="DZ11" i="17"/>
  <c r="EF11" i="17"/>
  <c r="EB11" i="17"/>
  <c r="DX11" i="17"/>
  <c r="MQ5" i="17"/>
  <c r="MS5" i="17"/>
  <c r="MK5" i="17"/>
  <c r="MG5" i="17"/>
  <c r="MI5" i="17"/>
  <c r="MM5" i="17"/>
  <c r="MO5" i="17"/>
  <c r="MU5" i="17"/>
  <c r="JR12" i="17"/>
  <c r="JN12" i="17"/>
  <c r="JJ12" i="17"/>
  <c r="JH12" i="17"/>
  <c r="JT12" i="17"/>
  <c r="JL12" i="17"/>
  <c r="JP12" i="17"/>
  <c r="JF12" i="17"/>
  <c r="FX4" i="17"/>
  <c r="FT4" i="17"/>
  <c r="FL4" i="17"/>
  <c r="FN4" i="17"/>
  <c r="FP4" i="17"/>
  <c r="FR4" i="17"/>
  <c r="FV4" i="17"/>
  <c r="FJ4" i="17"/>
  <c r="GR12" i="17"/>
  <c r="GP12" i="17"/>
  <c r="GN12" i="17"/>
  <c r="GL12" i="17"/>
  <c r="GD12" i="17"/>
  <c r="GJ12" i="17"/>
  <c r="GH12" i="17"/>
  <c r="GF12" i="17"/>
  <c r="NP4" i="17"/>
  <c r="NN4" i="17"/>
  <c r="NB4" i="17"/>
  <c r="NL4" i="17"/>
  <c r="ND4" i="17"/>
  <c r="NF4" i="17"/>
  <c r="NH4" i="17"/>
  <c r="NJ4" i="17"/>
  <c r="J13" i="17"/>
  <c r="L13" i="17"/>
  <c r="T13" i="17"/>
  <c r="F13" i="17"/>
  <c r="H13" i="17"/>
  <c r="N13" i="17"/>
  <c r="R13" i="17"/>
  <c r="P13" i="17"/>
  <c r="EP11" i="17"/>
  <c r="EZ11" i="17"/>
  <c r="EV11" i="17"/>
  <c r="ET11" i="17"/>
  <c r="FD11" i="17"/>
  <c r="FB11" i="17"/>
  <c r="ER11" i="17"/>
  <c r="EX11" i="17"/>
  <c r="AF12" i="17"/>
  <c r="AD12" i="17"/>
  <c r="AJ12" i="17"/>
  <c r="AH12" i="17"/>
  <c r="Z12" i="17"/>
  <c r="AN12" i="17"/>
  <c r="AL12" i="17"/>
  <c r="AB12" i="17"/>
  <c r="LB5" i="17"/>
  <c r="KX5" i="17"/>
  <c r="KV5" i="17"/>
  <c r="LD5" i="17"/>
  <c r="LH5" i="17"/>
  <c r="LF5" i="17"/>
  <c r="KT5" i="17"/>
  <c r="KZ5" i="17"/>
  <c r="OD11" i="17"/>
  <c r="NZ11" i="17"/>
  <c r="OB11" i="17"/>
  <c r="NX11" i="17"/>
  <c r="NV11" i="17"/>
  <c r="OF11" i="17"/>
  <c r="OJ11" i="17"/>
  <c r="OH11" i="17"/>
  <c r="CV4" i="17"/>
  <c r="CP4" i="17"/>
  <c r="CN4" i="17"/>
  <c r="CR4" i="17"/>
  <c r="CH4" i="17"/>
  <c r="CJ4" i="17"/>
  <c r="CL4" i="17"/>
  <c r="CT4" i="17"/>
  <c r="EB10" i="17"/>
  <c r="EJ10" i="17"/>
  <c r="EH10" i="17"/>
  <c r="EF10" i="17"/>
  <c r="DZ10" i="17"/>
  <c r="DX10" i="17"/>
  <c r="DV10" i="17"/>
  <c r="ED10" i="17"/>
  <c r="JR11" i="17"/>
  <c r="JP11" i="17"/>
  <c r="JN11" i="17"/>
  <c r="JH11" i="17"/>
  <c r="JL11" i="17"/>
  <c r="JF11" i="17"/>
  <c r="JJ11" i="17"/>
  <c r="JT11" i="17"/>
  <c r="GJ11" i="17"/>
  <c r="GR11" i="17"/>
  <c r="GD11" i="17"/>
  <c r="GH11" i="17"/>
  <c r="GF11" i="17"/>
  <c r="GP11" i="17"/>
  <c r="GL11" i="17"/>
  <c r="GN11" i="17"/>
  <c r="L31" i="17"/>
  <c r="N31" i="17"/>
  <c r="P31" i="17"/>
  <c r="F31" i="17"/>
  <c r="R31" i="17"/>
  <c r="T31" i="17"/>
  <c r="H31" i="17"/>
  <c r="J31" i="17"/>
  <c r="R6" i="17"/>
  <c r="P6" i="17"/>
  <c r="T6" i="17"/>
  <c r="F6" i="17"/>
  <c r="H6" i="17"/>
  <c r="J6" i="17"/>
  <c r="N6" i="17"/>
  <c r="L6" i="17"/>
  <c r="AV6" i="17"/>
  <c r="BD6" i="17"/>
  <c r="BB6" i="17"/>
  <c r="AZ6" i="17"/>
  <c r="AT6" i="17"/>
  <c r="BF6" i="17"/>
  <c r="BH6" i="17"/>
  <c r="AX6" i="17"/>
  <c r="KZ15" i="17"/>
  <c r="EP10" i="17"/>
  <c r="EX10" i="17"/>
  <c r="EV10" i="17"/>
  <c r="FB10" i="17"/>
  <c r="FD10" i="17"/>
  <c r="ER10" i="17"/>
  <c r="EZ10" i="17"/>
  <c r="ET10" i="17"/>
  <c r="BV14" i="17"/>
  <c r="BN14" i="17"/>
  <c r="BR14" i="17"/>
  <c r="BZ14" i="17"/>
  <c r="BX14" i="17"/>
  <c r="BP14" i="17"/>
  <c r="BT14" i="17"/>
  <c r="CB14" i="17"/>
  <c r="OJ10" i="17"/>
  <c r="OH10" i="17"/>
  <c r="OD10" i="17"/>
  <c r="NZ10" i="17"/>
  <c r="NV10" i="17"/>
  <c r="NX10" i="17"/>
  <c r="OB10" i="17"/>
  <c r="OF10" i="17"/>
  <c r="MB13" i="17"/>
  <c r="LZ13" i="17"/>
  <c r="LX13" i="17"/>
  <c r="LV13" i="17"/>
  <c r="LT13" i="17"/>
  <c r="LR13" i="17"/>
  <c r="LP13" i="17"/>
  <c r="LN13" i="17"/>
  <c r="DZ9" i="17"/>
  <c r="DX9" i="17"/>
  <c r="EJ9" i="17"/>
  <c r="EH9" i="17"/>
  <c r="DV9" i="17"/>
  <c r="EB9" i="17"/>
  <c r="EF9" i="17"/>
  <c r="ED9" i="17"/>
  <c r="JP10" i="17"/>
  <c r="JF10" i="17"/>
  <c r="JH10" i="17"/>
  <c r="JL10" i="17"/>
  <c r="JJ10" i="17"/>
  <c r="JT10" i="17"/>
  <c r="JR10" i="17"/>
  <c r="JN10" i="17"/>
  <c r="GF10" i="17"/>
  <c r="GD10" i="17"/>
  <c r="GP10" i="17"/>
  <c r="GN10" i="17"/>
  <c r="GL10" i="17"/>
  <c r="GJ10" i="17"/>
  <c r="GH10" i="17"/>
  <c r="GR10" i="17"/>
  <c r="L30" i="17"/>
  <c r="P30" i="17"/>
  <c r="R30" i="17"/>
  <c r="J30" i="17"/>
  <c r="N30" i="17"/>
  <c r="T30" i="17"/>
  <c r="H30" i="17"/>
  <c r="F30" i="17"/>
  <c r="F8" i="17"/>
  <c r="R8" i="17"/>
  <c r="P8" i="17"/>
  <c r="H8" i="17"/>
  <c r="J8" i="17"/>
  <c r="T8" i="17"/>
  <c r="L8" i="17"/>
  <c r="N8" i="17"/>
  <c r="FL8" i="17"/>
  <c r="FN8" i="17"/>
  <c r="FX8" i="17"/>
  <c r="FV8" i="17"/>
  <c r="FP8" i="17"/>
  <c r="FT8" i="17"/>
  <c r="FR8" i="17"/>
  <c r="FJ8" i="17"/>
  <c r="HB5" i="17"/>
  <c r="HJ5" i="17"/>
  <c r="HH5" i="17"/>
  <c r="HF5" i="17"/>
  <c r="HL5" i="17"/>
  <c r="HD5" i="17"/>
  <c r="GZ5" i="17"/>
  <c r="GX5" i="17"/>
  <c r="G21" i="18"/>
  <c r="MF4" i="17"/>
  <c r="MF5" i="17"/>
  <c r="MF7" i="17"/>
  <c r="MF6" i="17"/>
  <c r="MF8" i="17"/>
  <c r="MF9" i="17"/>
  <c r="MF10" i="17"/>
  <c r="MF11" i="17"/>
  <c r="MF12" i="17"/>
  <c r="MF13" i="17"/>
  <c r="MF14" i="17"/>
  <c r="MF15" i="17"/>
  <c r="AL10" i="17"/>
  <c r="AH10" i="17"/>
  <c r="AB10" i="17"/>
  <c r="AJ10" i="17"/>
  <c r="Z10" i="17"/>
  <c r="AF10" i="17"/>
  <c r="AD10" i="17"/>
  <c r="AN10" i="17"/>
  <c r="LB15" i="17"/>
  <c r="ET9" i="17"/>
  <c r="EZ9" i="17"/>
  <c r="EV9" i="17"/>
  <c r="EX9" i="17"/>
  <c r="ER9" i="17"/>
  <c r="FD9" i="17"/>
  <c r="EP9" i="17"/>
  <c r="FB9" i="17"/>
  <c r="AJ9" i="17"/>
  <c r="AH9" i="17"/>
  <c r="AD9" i="17"/>
  <c r="AF9" i="17"/>
  <c r="Z9" i="17"/>
  <c r="AB9" i="17"/>
  <c r="AN9" i="17"/>
  <c r="AL9" i="17"/>
  <c r="CB13" i="17"/>
  <c r="BX13" i="17"/>
  <c r="BV13" i="17"/>
  <c r="BT13" i="17"/>
  <c r="BZ13" i="17"/>
  <c r="BR13" i="17"/>
  <c r="BP13" i="17"/>
  <c r="BN13" i="17"/>
  <c r="OH9" i="17"/>
  <c r="NX9" i="17"/>
  <c r="NZ9" i="17"/>
  <c r="OJ9" i="17"/>
  <c r="OF9" i="17"/>
  <c r="NV9" i="17"/>
  <c r="OD9" i="17"/>
  <c r="OB9" i="17"/>
  <c r="LN12" i="17"/>
  <c r="LZ12" i="17"/>
  <c r="LX12" i="17"/>
  <c r="LV12" i="17"/>
  <c r="LR12" i="17"/>
  <c r="MB12" i="17"/>
  <c r="LP12" i="17"/>
  <c r="LT12" i="17"/>
  <c r="DX8" i="17"/>
  <c r="EJ8" i="17"/>
  <c r="EH8" i="17"/>
  <c r="EB8" i="17"/>
  <c r="DZ8" i="17"/>
  <c r="EF8" i="17"/>
  <c r="ED8" i="17"/>
  <c r="DV8" i="17"/>
  <c r="JJ9" i="17"/>
  <c r="JF9" i="17"/>
  <c r="JN9" i="17"/>
  <c r="JL9" i="17"/>
  <c r="JH9" i="17"/>
  <c r="JR9" i="17"/>
  <c r="JT9" i="17"/>
  <c r="JP9" i="17"/>
  <c r="GF9" i="17"/>
  <c r="GD9" i="17"/>
  <c r="GR9" i="17"/>
  <c r="GL9" i="17"/>
  <c r="GJ9" i="17"/>
  <c r="GP9" i="17"/>
  <c r="GN9" i="17"/>
  <c r="GH9" i="17"/>
  <c r="P29" i="17"/>
  <c r="R29" i="17"/>
  <c r="L29" i="17"/>
  <c r="N29" i="17"/>
  <c r="F29" i="17"/>
  <c r="J29" i="17"/>
  <c r="H29" i="17"/>
  <c r="T29" i="17"/>
  <c r="J23" i="17"/>
  <c r="F23" i="17"/>
  <c r="R23" i="17"/>
  <c r="H23" i="17"/>
  <c r="T23" i="17"/>
  <c r="P23" i="17"/>
  <c r="L23" i="17"/>
  <c r="N23" i="17"/>
  <c r="LD15" i="17"/>
  <c r="EV8" i="17"/>
  <c r="EZ8" i="17"/>
  <c r="FB8" i="17"/>
  <c r="EX8" i="17"/>
  <c r="FD8" i="17"/>
  <c r="EP8" i="17"/>
  <c r="ET8" i="17"/>
  <c r="ER8" i="17"/>
  <c r="AH8" i="17"/>
  <c r="AD8" i="17"/>
  <c r="AF8" i="17"/>
  <c r="AL8" i="17"/>
  <c r="AJ8" i="17"/>
  <c r="AB8" i="17"/>
  <c r="Z8" i="17"/>
  <c r="AN8" i="17"/>
  <c r="BP12" i="17"/>
  <c r="BX12" i="17"/>
  <c r="BV12" i="17"/>
  <c r="BZ12" i="17"/>
  <c r="BT12" i="17"/>
  <c r="CB12" i="17"/>
  <c r="BR12" i="17"/>
  <c r="BN12" i="17"/>
  <c r="NX8" i="17"/>
  <c r="NV8" i="17"/>
  <c r="OD8" i="17"/>
  <c r="OJ8" i="17"/>
  <c r="OF8" i="17"/>
  <c r="OB8" i="17"/>
  <c r="OH8" i="17"/>
  <c r="NZ8" i="17"/>
  <c r="LV11" i="17"/>
  <c r="MB11" i="17"/>
  <c r="LT11" i="17"/>
  <c r="LN11" i="17"/>
  <c r="LX11" i="17"/>
  <c r="LR11" i="17"/>
  <c r="LP11" i="17"/>
  <c r="LZ11" i="17"/>
  <c r="EB7" i="17"/>
  <c r="DX7" i="17"/>
  <c r="DZ7" i="17"/>
  <c r="DV7" i="17"/>
  <c r="EH7" i="17"/>
  <c r="EF7" i="17"/>
  <c r="ED7" i="17"/>
  <c r="EJ7" i="17"/>
  <c r="JH8" i="17"/>
  <c r="JT8" i="17"/>
  <c r="JP8" i="17"/>
  <c r="JN8" i="17"/>
  <c r="JR8" i="17"/>
  <c r="JL8" i="17"/>
  <c r="JJ8" i="17"/>
  <c r="JF8" i="17"/>
  <c r="GH8" i="17"/>
  <c r="GL8" i="17"/>
  <c r="GD8" i="17"/>
  <c r="GN8" i="17"/>
  <c r="GJ8" i="17"/>
  <c r="GF8" i="17"/>
  <c r="GR8" i="17"/>
  <c r="GP8" i="17"/>
  <c r="JZ13" i="17"/>
  <c r="KD13" i="17"/>
  <c r="KH13" i="17"/>
  <c r="KF13" i="17"/>
  <c r="KB13" i="17"/>
  <c r="KN13" i="17"/>
  <c r="KL13" i="17"/>
  <c r="KJ13" i="17"/>
  <c r="L28" i="17"/>
  <c r="H28" i="17"/>
  <c r="J28" i="17"/>
  <c r="N28" i="17"/>
  <c r="R28" i="17"/>
  <c r="F28" i="17"/>
  <c r="T28" i="17"/>
  <c r="P28" i="17"/>
  <c r="L11" i="17"/>
  <c r="N11" i="17"/>
  <c r="F11" i="17"/>
  <c r="P11" i="17"/>
  <c r="R11" i="17"/>
  <c r="T11" i="17"/>
  <c r="J11" i="17"/>
  <c r="H11" i="17"/>
  <c r="Z14" i="17"/>
  <c r="AD14" i="17"/>
  <c r="AN14" i="17"/>
  <c r="AL14" i="17"/>
  <c r="AB14" i="17"/>
  <c r="AH14" i="17"/>
  <c r="AJ14" i="17"/>
  <c r="AF14" i="17"/>
  <c r="LF15" i="17"/>
  <c r="FB7" i="17"/>
  <c r="EP7" i="17"/>
  <c r="ET7" i="17"/>
  <c r="EZ7" i="17"/>
  <c r="EX7" i="17"/>
  <c r="ER7" i="17"/>
  <c r="FD7" i="17"/>
  <c r="EV7" i="17"/>
  <c r="AH7" i="17"/>
  <c r="AF7" i="17"/>
  <c r="Z7" i="17"/>
  <c r="AD7" i="17"/>
  <c r="AN7" i="17"/>
  <c r="AB7" i="17"/>
  <c r="AL7" i="17"/>
  <c r="AJ7" i="17"/>
  <c r="BX11" i="17"/>
  <c r="BV11" i="17"/>
  <c r="CB11" i="17"/>
  <c r="BN11" i="17"/>
  <c r="BT11" i="17"/>
  <c r="BR11" i="17"/>
  <c r="BP11" i="17"/>
  <c r="BZ11" i="17"/>
  <c r="NZ7" i="17"/>
  <c r="OF7" i="17"/>
  <c r="OB7" i="17"/>
  <c r="NX7" i="17"/>
  <c r="OJ7" i="17"/>
  <c r="NV7" i="17"/>
  <c r="OH7" i="17"/>
  <c r="OD7" i="17"/>
  <c r="LV10" i="17"/>
  <c r="LT10" i="17"/>
  <c r="MB10" i="17"/>
  <c r="LZ10" i="17"/>
  <c r="LN10" i="17"/>
  <c r="LR10" i="17"/>
  <c r="LP10" i="17"/>
  <c r="LX10" i="17"/>
  <c r="EJ6" i="17"/>
  <c r="DZ6" i="17"/>
  <c r="DV6" i="17"/>
  <c r="EF6" i="17"/>
  <c r="DX6" i="17"/>
  <c r="ED6" i="17"/>
  <c r="EB6" i="17"/>
  <c r="EH6" i="17"/>
  <c r="HR14" i="17"/>
  <c r="IB14" i="17"/>
  <c r="HZ14" i="17"/>
  <c r="HT14" i="17"/>
  <c r="HV14" i="17"/>
  <c r="ID14" i="17"/>
  <c r="IF14" i="17"/>
  <c r="HX14" i="17"/>
  <c r="JL7" i="17"/>
  <c r="JJ7" i="17"/>
  <c r="JH7" i="17"/>
  <c r="JP7" i="17"/>
  <c r="JN7" i="17"/>
  <c r="JF7" i="17"/>
  <c r="JT7" i="17"/>
  <c r="JR7" i="17"/>
  <c r="GF7" i="17"/>
  <c r="GH7" i="17"/>
  <c r="GD7" i="17"/>
  <c r="GN7" i="17"/>
  <c r="GL7" i="17"/>
  <c r="GR7" i="17"/>
  <c r="GJ7" i="17"/>
  <c r="GP7" i="17"/>
  <c r="KD12" i="17"/>
  <c r="KN12" i="17"/>
  <c r="KL12" i="17"/>
  <c r="KF12" i="17"/>
  <c r="JZ12" i="17"/>
  <c r="KB12" i="17"/>
  <c r="KJ12" i="17"/>
  <c r="KH12" i="17"/>
  <c r="P27" i="17"/>
  <c r="T27" i="17"/>
  <c r="F27" i="17"/>
  <c r="N27" i="17"/>
  <c r="L27" i="17"/>
  <c r="H27" i="17"/>
  <c r="R27" i="17"/>
  <c r="J27" i="17"/>
  <c r="P17" i="17"/>
  <c r="T17" i="17"/>
  <c r="R17" i="17"/>
  <c r="H17" i="17"/>
  <c r="L17" i="17"/>
  <c r="F17" i="17"/>
  <c r="N17" i="17"/>
  <c r="J17" i="17"/>
  <c r="Z6" i="17"/>
  <c r="AH6" i="17"/>
  <c r="AB6" i="17"/>
  <c r="AF6" i="17"/>
  <c r="AD6" i="17"/>
  <c r="AJ6" i="17"/>
  <c r="AN6" i="17"/>
  <c r="AL6" i="17"/>
  <c r="BV10" i="17"/>
  <c r="BX10" i="17"/>
  <c r="BT10" i="17"/>
  <c r="BN10" i="17"/>
  <c r="CB10" i="17"/>
  <c r="BZ10" i="17"/>
  <c r="BR10" i="17"/>
  <c r="BP10" i="17"/>
  <c r="LP9" i="17"/>
  <c r="MB9" i="17"/>
  <c r="LX9" i="17"/>
  <c r="LN9" i="17"/>
  <c r="LZ9" i="17"/>
  <c r="LR9" i="17"/>
  <c r="LT9" i="17"/>
  <c r="LV9" i="17"/>
  <c r="IF13" i="17"/>
  <c r="ID13" i="17"/>
  <c r="IB13" i="17"/>
  <c r="HR13" i="17"/>
  <c r="HZ13" i="17"/>
  <c r="HV13" i="17"/>
  <c r="HT13" i="17"/>
  <c r="HX13" i="17"/>
  <c r="JJ6" i="17"/>
  <c r="JH6" i="17"/>
  <c r="JF6" i="17"/>
  <c r="JT6" i="17"/>
  <c r="JN6" i="17"/>
  <c r="JR6" i="17"/>
  <c r="JP6" i="17"/>
  <c r="JL6" i="17"/>
  <c r="GX14" i="17"/>
  <c r="HF14" i="17"/>
  <c r="HJ14" i="17"/>
  <c r="HL14" i="17"/>
  <c r="HH14" i="17"/>
  <c r="HD14" i="17"/>
  <c r="HB14" i="17"/>
  <c r="GZ14" i="17"/>
  <c r="GR6" i="17"/>
  <c r="GH6" i="17"/>
  <c r="GF6" i="17"/>
  <c r="GJ6" i="17"/>
  <c r="GD6" i="17"/>
  <c r="GP6" i="17"/>
  <c r="GN6" i="17"/>
  <c r="GL6" i="17"/>
  <c r="KF11" i="17"/>
  <c r="KD11" i="17"/>
  <c r="KL11" i="17"/>
  <c r="JZ11" i="17"/>
  <c r="KJ11" i="17"/>
  <c r="KN11" i="17"/>
  <c r="KH11" i="17"/>
  <c r="KB11" i="17"/>
  <c r="N26" i="17"/>
  <c r="P26" i="17"/>
  <c r="R26" i="17"/>
  <c r="J26" i="17"/>
  <c r="H26" i="17"/>
  <c r="F26" i="17"/>
  <c r="T26" i="17"/>
  <c r="L26" i="17"/>
  <c r="H9" i="17"/>
  <c r="T9" i="17"/>
  <c r="F9" i="17"/>
  <c r="P9" i="17"/>
  <c r="J9" i="17"/>
  <c r="N9" i="17"/>
  <c r="R9" i="17"/>
  <c r="L9" i="17"/>
  <c r="KV15" i="17"/>
  <c r="IT14" i="17"/>
  <c r="IL14" i="17"/>
  <c r="IX14" i="17"/>
  <c r="IZ14" i="17"/>
  <c r="IN14" i="17"/>
  <c r="IP14" i="17"/>
  <c r="IV14" i="17"/>
  <c r="IR14" i="17"/>
  <c r="KX15" i="17"/>
  <c r="JJ14" i="17"/>
  <c r="FD4" i="17"/>
  <c r="EZ4" i="17"/>
  <c r="ET4" i="17"/>
  <c r="EX4" i="17"/>
  <c r="EV4" i="17"/>
  <c r="FB4" i="17"/>
  <c r="EP4" i="17"/>
  <c r="ER4" i="17"/>
  <c r="IT13" i="17"/>
  <c r="IR13" i="17"/>
  <c r="IN13" i="17"/>
  <c r="IP13" i="17"/>
  <c r="IZ13" i="17"/>
  <c r="IL13" i="17"/>
  <c r="IX13" i="17"/>
  <c r="IV13" i="17"/>
  <c r="BX9" i="17"/>
  <c r="BP9" i="17"/>
  <c r="BV9" i="17"/>
  <c r="CB9" i="17"/>
  <c r="BZ9" i="17"/>
  <c r="BT9" i="17"/>
  <c r="BR9" i="17"/>
  <c r="BN9" i="17"/>
  <c r="OF5" i="17"/>
  <c r="OJ5" i="17"/>
  <c r="OH5" i="17"/>
  <c r="NZ5" i="17"/>
  <c r="NV5" i="17"/>
  <c r="NX5" i="17"/>
  <c r="OB5" i="17"/>
  <c r="OD5" i="17"/>
  <c r="LX8" i="17"/>
  <c r="LZ8" i="17"/>
  <c r="LN8" i="17"/>
  <c r="MB8" i="17"/>
  <c r="LP8" i="17"/>
  <c r="LR8" i="17"/>
  <c r="LT8" i="17"/>
  <c r="LV8" i="17"/>
  <c r="EJ4" i="17"/>
  <c r="ED4" i="17"/>
  <c r="EH4" i="17"/>
  <c r="EF4" i="17"/>
  <c r="EB4" i="17"/>
  <c r="DX4" i="17"/>
  <c r="DV4" i="17"/>
  <c r="DZ4" i="17"/>
  <c r="HR12" i="17"/>
  <c r="IF12" i="17"/>
  <c r="HZ12" i="17"/>
  <c r="ID12" i="17"/>
  <c r="HX12" i="17"/>
  <c r="HV12" i="17"/>
  <c r="IB12" i="17"/>
  <c r="HT12" i="17"/>
  <c r="GZ13" i="17"/>
  <c r="GX13" i="17"/>
  <c r="HF13" i="17"/>
  <c r="HD13" i="17"/>
  <c r="HL13" i="17"/>
  <c r="HJ13" i="17"/>
  <c r="HB13" i="17"/>
  <c r="HH13" i="17"/>
  <c r="GF5" i="17"/>
  <c r="GN5" i="17"/>
  <c r="GL5" i="17"/>
  <c r="GH5" i="17"/>
  <c r="GR5" i="17"/>
  <c r="GP5" i="17"/>
  <c r="GD5" i="17"/>
  <c r="GJ5" i="17"/>
  <c r="KH10" i="17"/>
  <c r="KN10" i="17"/>
  <c r="JZ10" i="17"/>
  <c r="KD10" i="17"/>
  <c r="KF10" i="17"/>
  <c r="KB10" i="17"/>
  <c r="KJ10" i="17"/>
  <c r="KL10" i="17"/>
  <c r="BD14" i="17"/>
  <c r="BB14" i="17"/>
  <c r="BH14" i="17"/>
  <c r="AZ14" i="17"/>
  <c r="BF14" i="17"/>
  <c r="AX14" i="17"/>
  <c r="AV14" i="17"/>
  <c r="AT14" i="17"/>
  <c r="J25" i="17"/>
  <c r="N25" i="17"/>
  <c r="L25" i="17"/>
  <c r="T25" i="17"/>
  <c r="F25" i="17"/>
  <c r="H25" i="17"/>
  <c r="R25" i="17"/>
  <c r="P25" i="17"/>
  <c r="T4" i="17"/>
  <c r="J4" i="17"/>
  <c r="L4" i="17"/>
  <c r="R4" i="17"/>
  <c r="N4" i="17"/>
  <c r="P4" i="17"/>
  <c r="F4" i="17"/>
  <c r="H4" i="17"/>
  <c r="KT6" i="17"/>
  <c r="LB6" i="17"/>
  <c r="LF6" i="17"/>
  <c r="KZ6" i="17"/>
  <c r="KV6" i="17"/>
  <c r="KX6" i="17"/>
  <c r="LH6" i="17"/>
  <c r="LD6" i="17"/>
  <c r="CJ6" i="17"/>
  <c r="CN6" i="17"/>
  <c r="CH6" i="17"/>
  <c r="CP6" i="17"/>
  <c r="CT6" i="17"/>
  <c r="CR6" i="17"/>
  <c r="CL6" i="17"/>
  <c r="CV6" i="17"/>
  <c r="EH13" i="17"/>
  <c r="DX13" i="17"/>
  <c r="EF13" i="17"/>
  <c r="ED13" i="17"/>
  <c r="DV13" i="17"/>
  <c r="EB13" i="17"/>
  <c r="DZ13" i="17"/>
  <c r="EJ13" i="17"/>
  <c r="OJ6" i="17"/>
  <c r="OH6" i="17"/>
  <c r="NZ6" i="17"/>
  <c r="OB6" i="17"/>
  <c r="NX6" i="17"/>
  <c r="NV6" i="17"/>
  <c r="OD6" i="17"/>
  <c r="OF6" i="17"/>
  <c r="KT15" i="17"/>
  <c r="JR14" i="17"/>
  <c r="ER5" i="17"/>
  <c r="EP5" i="17"/>
  <c r="FB5" i="17"/>
  <c r="EZ5" i="17"/>
  <c r="EX5" i="17"/>
  <c r="FD5" i="17"/>
  <c r="EV5" i="17"/>
  <c r="ET5" i="17"/>
  <c r="IZ12" i="17"/>
  <c r="IX12" i="17"/>
  <c r="IR12" i="17"/>
  <c r="IP12" i="17"/>
  <c r="IL12" i="17"/>
  <c r="IN12" i="17"/>
  <c r="IV12" i="17"/>
  <c r="IT12" i="17"/>
  <c r="AH5" i="17"/>
  <c r="AD5" i="17"/>
  <c r="AJ5" i="17"/>
  <c r="AB5" i="17"/>
  <c r="AF5" i="17"/>
  <c r="AN5" i="17"/>
  <c r="Z5" i="17"/>
  <c r="AL5" i="17"/>
  <c r="CB8" i="17"/>
  <c r="BV8" i="17"/>
  <c r="BT8" i="17"/>
  <c r="BR8" i="17"/>
  <c r="BX8" i="17"/>
  <c r="BP8" i="17"/>
  <c r="BN8" i="17"/>
  <c r="BZ8" i="17"/>
  <c r="OJ4" i="17"/>
  <c r="NV4" i="17"/>
  <c r="NX4" i="17"/>
  <c r="OH4" i="17"/>
  <c r="NZ4" i="17"/>
  <c r="OD4" i="17"/>
  <c r="OF4" i="17"/>
  <c r="OB4" i="17"/>
  <c r="LV7" i="17"/>
  <c r="LT7" i="17"/>
  <c r="MB7" i="17"/>
  <c r="LN7" i="17"/>
  <c r="LR7" i="17"/>
  <c r="LP7" i="17"/>
  <c r="LX7" i="17"/>
  <c r="LZ7" i="17"/>
  <c r="EJ5" i="17"/>
  <c r="EH5" i="17"/>
  <c r="ED5" i="17"/>
  <c r="DZ5" i="17"/>
  <c r="DX5" i="17"/>
  <c r="EF5" i="17"/>
  <c r="EB5" i="17"/>
  <c r="DV5" i="17"/>
  <c r="IF11" i="17"/>
  <c r="IB11" i="17"/>
  <c r="HV11" i="17"/>
  <c r="HX11" i="17"/>
  <c r="HZ11" i="17"/>
  <c r="HT11" i="17"/>
  <c r="HR11" i="17"/>
  <c r="ID11" i="17"/>
  <c r="JT4" i="17"/>
  <c r="JF4" i="17"/>
  <c r="JH4" i="17"/>
  <c r="JJ4" i="17"/>
  <c r="JL4" i="17"/>
  <c r="JR4" i="17"/>
  <c r="JN4" i="17"/>
  <c r="JP4" i="17"/>
  <c r="HJ12" i="17"/>
  <c r="GZ12" i="17"/>
  <c r="HF12" i="17"/>
  <c r="HD12" i="17"/>
  <c r="GX12" i="17"/>
  <c r="HL12" i="17"/>
  <c r="HH12" i="17"/>
  <c r="HB12" i="17"/>
  <c r="GR4" i="17"/>
  <c r="GP4" i="17"/>
  <c r="GL4" i="17"/>
  <c r="GN4" i="17"/>
  <c r="GD4" i="17"/>
  <c r="GF4" i="17"/>
  <c r="GH4" i="17"/>
  <c r="GJ4" i="17"/>
  <c r="KL9" i="17"/>
  <c r="KD9" i="17"/>
  <c r="JZ9" i="17"/>
  <c r="KF9" i="17"/>
  <c r="KB9" i="17"/>
  <c r="KN9" i="17"/>
  <c r="KJ9" i="17"/>
  <c r="KH9" i="17"/>
  <c r="AX13" i="17"/>
  <c r="AV13" i="17"/>
  <c r="BH13" i="17"/>
  <c r="BF13" i="17"/>
  <c r="BD13" i="17"/>
  <c r="AT13" i="17"/>
  <c r="BB13" i="17"/>
  <c r="AZ13" i="17"/>
  <c r="J18" i="17"/>
  <c r="H18" i="17"/>
  <c r="L18" i="17"/>
  <c r="F18" i="17"/>
  <c r="P18" i="17"/>
  <c r="N18" i="17"/>
  <c r="R18" i="17"/>
  <c r="T18" i="17"/>
  <c r="R5" i="17"/>
  <c r="H5" i="17"/>
  <c r="J5" i="17"/>
  <c r="F5" i="17"/>
  <c r="P5" i="17"/>
  <c r="L5" i="17"/>
  <c r="N5" i="17"/>
  <c r="T5" i="17"/>
  <c r="IN11" i="17"/>
  <c r="IX11" i="17"/>
  <c r="IV11" i="17"/>
  <c r="IL11" i="17"/>
  <c r="IZ11" i="17"/>
  <c r="IP11" i="17"/>
  <c r="IT11" i="17"/>
  <c r="IR11" i="17"/>
  <c r="AN4" i="17"/>
  <c r="AF4" i="17"/>
  <c r="AD4" i="17"/>
  <c r="Z4" i="17"/>
  <c r="AB4" i="17"/>
  <c r="AH4" i="17"/>
  <c r="AJ4" i="17"/>
  <c r="AL4" i="17"/>
  <c r="BV6" i="17"/>
  <c r="BN6" i="17"/>
  <c r="CB6" i="17"/>
  <c r="BR6" i="17"/>
  <c r="BT6" i="17"/>
  <c r="BZ6" i="17"/>
  <c r="BX6" i="17"/>
  <c r="BP6" i="17"/>
  <c r="LN6" i="17"/>
  <c r="LP6" i="17"/>
  <c r="LX6" i="17"/>
  <c r="MB6" i="17"/>
  <c r="LZ6" i="17"/>
  <c r="LT6" i="17"/>
  <c r="LV6" i="17"/>
  <c r="LR6" i="17"/>
  <c r="MK14" i="17"/>
  <c r="MI14" i="17"/>
  <c r="MG14" i="17"/>
  <c r="MO14" i="17"/>
  <c r="MQ14" i="17"/>
  <c r="MS14" i="17"/>
  <c r="MM14" i="17"/>
  <c r="MU14" i="17"/>
  <c r="HX10" i="17"/>
  <c r="IB10" i="17"/>
  <c r="HT10" i="17"/>
  <c r="HR10" i="17"/>
  <c r="ID10" i="17"/>
  <c r="HZ10" i="17"/>
  <c r="HV10" i="17"/>
  <c r="IF10" i="17"/>
  <c r="JF5" i="17"/>
  <c r="JJ5" i="17"/>
  <c r="JT5" i="17"/>
  <c r="JP5" i="17"/>
  <c r="JN5" i="17"/>
  <c r="JR5" i="17"/>
  <c r="JL5" i="17"/>
  <c r="JH5" i="17"/>
  <c r="HJ11" i="17"/>
  <c r="HH11" i="17"/>
  <c r="HF11" i="17"/>
  <c r="HB11" i="17"/>
  <c r="HL11" i="17"/>
  <c r="GZ11" i="17"/>
  <c r="HD11" i="17"/>
  <c r="GX11" i="17"/>
  <c r="KJ8" i="17"/>
  <c r="KH8" i="17"/>
  <c r="KF8" i="17"/>
  <c r="KB8" i="17"/>
  <c r="KN8" i="17"/>
  <c r="KD8" i="17"/>
  <c r="JZ8" i="17"/>
  <c r="KL8" i="17"/>
  <c r="BH12" i="17"/>
  <c r="BD12" i="17"/>
  <c r="AZ12" i="17"/>
  <c r="BF12" i="17"/>
  <c r="AX12" i="17"/>
  <c r="BB12" i="17"/>
  <c r="AV12" i="17"/>
  <c r="AT12" i="17"/>
  <c r="N24" i="17"/>
  <c r="J24" i="17"/>
  <c r="F24" i="17"/>
  <c r="L24" i="17"/>
  <c r="T24" i="17"/>
  <c r="P24" i="17"/>
  <c r="R24" i="17"/>
  <c r="H24" i="17"/>
  <c r="IB5" i="17"/>
  <c r="ID5" i="17"/>
  <c r="HX5" i="17"/>
  <c r="HV5" i="17"/>
  <c r="HT5" i="17"/>
  <c r="IF5" i="17"/>
  <c r="HR5" i="17"/>
  <c r="HZ5" i="17"/>
  <c r="ER6" i="17"/>
  <c r="ET6" i="17"/>
  <c r="EV6" i="17"/>
  <c r="EP6" i="17"/>
  <c r="EX6" i="17"/>
  <c r="FD6" i="17"/>
  <c r="FB6" i="17"/>
  <c r="EZ6" i="17"/>
  <c r="DN13" i="17"/>
  <c r="DL13" i="17"/>
  <c r="DD13" i="17"/>
  <c r="DH13" i="17"/>
  <c r="DF13" i="17"/>
  <c r="DB13" i="17"/>
  <c r="DP13" i="17"/>
  <c r="DJ13" i="17"/>
  <c r="IX10" i="17"/>
  <c r="IL10" i="17"/>
  <c r="IV10" i="17"/>
  <c r="IT10" i="17"/>
  <c r="IR10" i="17"/>
  <c r="IN10" i="17"/>
  <c r="IZ10" i="17"/>
  <c r="IP10" i="17"/>
  <c r="KT14" i="17"/>
  <c r="LF14" i="17"/>
  <c r="LD14" i="17"/>
  <c r="LH14" i="17"/>
  <c r="KZ14" i="17"/>
  <c r="KX14" i="17"/>
  <c r="LB14" i="17"/>
  <c r="KV14" i="17"/>
  <c r="CB7" i="17"/>
  <c r="BT7" i="17"/>
  <c r="BN7" i="17"/>
  <c r="BR7" i="17"/>
  <c r="BP7" i="17"/>
  <c r="BZ7" i="17"/>
  <c r="BV7" i="17"/>
  <c r="BX7" i="17"/>
  <c r="CL14" i="17"/>
  <c r="CJ14" i="17"/>
  <c r="CT14" i="17"/>
  <c r="CR14" i="17"/>
  <c r="CV14" i="17"/>
  <c r="CH14" i="17"/>
  <c r="CP14" i="17"/>
  <c r="CN14" i="17"/>
  <c r="MK13" i="17"/>
  <c r="MG13" i="17"/>
  <c r="MU13" i="17"/>
  <c r="MM13" i="17"/>
  <c r="MS13" i="17"/>
  <c r="MQ13" i="17"/>
  <c r="MI13" i="17"/>
  <c r="MO13" i="17"/>
  <c r="HV9" i="17"/>
  <c r="IB9" i="17"/>
  <c r="HZ9" i="17"/>
  <c r="HR9" i="17"/>
  <c r="IF9" i="17"/>
  <c r="ID9" i="17"/>
  <c r="HX9" i="17"/>
  <c r="HT9" i="17"/>
  <c r="FL13" i="17"/>
  <c r="FP13" i="17"/>
  <c r="FN13" i="17"/>
  <c r="FV13" i="17"/>
  <c r="FT13" i="17"/>
  <c r="FX13" i="17"/>
  <c r="FJ13" i="17"/>
  <c r="FR13" i="17"/>
  <c r="HB10" i="17"/>
  <c r="GZ10" i="17"/>
  <c r="HH10" i="17"/>
  <c r="HD10" i="17"/>
  <c r="HL10" i="17"/>
  <c r="GX10" i="17"/>
  <c r="HJ10" i="17"/>
  <c r="HF10" i="17"/>
  <c r="NL14" i="17"/>
  <c r="NH14" i="17"/>
  <c r="NF14" i="17"/>
  <c r="ND14" i="17"/>
  <c r="NP14" i="17"/>
  <c r="NN14" i="17"/>
  <c r="NJ14" i="17"/>
  <c r="NB14" i="17"/>
  <c r="KD7" i="17"/>
  <c r="KF7" i="17"/>
  <c r="KL7" i="17"/>
  <c r="KB7" i="17"/>
  <c r="KN7" i="17"/>
  <c r="KJ7" i="17"/>
  <c r="KH7" i="17"/>
  <c r="JZ7" i="17"/>
  <c r="AT11" i="17"/>
  <c r="BH11" i="17"/>
  <c r="BB11" i="17"/>
  <c r="BF11" i="17"/>
  <c r="AX11" i="17"/>
  <c r="BD11" i="17"/>
  <c r="AZ11" i="17"/>
  <c r="AV11" i="17"/>
  <c r="N20" i="17"/>
  <c r="H20" i="17"/>
  <c r="P20" i="17"/>
  <c r="F20" i="17"/>
  <c r="J20" i="17"/>
  <c r="L20" i="17"/>
  <c r="R20" i="17"/>
  <c r="T20" i="17"/>
  <c r="HL16" i="17"/>
  <c r="HJ16" i="17"/>
  <c r="HB16" i="17"/>
  <c r="GZ16" i="17"/>
  <c r="HD16" i="17"/>
  <c r="HH16" i="17"/>
  <c r="HF16" i="17"/>
  <c r="GX16" i="17"/>
  <c r="IX16" i="17"/>
  <c r="IV16" i="17"/>
  <c r="IT16" i="17"/>
  <c r="IN16" i="17"/>
  <c r="IL16" i="17"/>
  <c r="IZ16" i="17"/>
  <c r="IR16" i="17"/>
  <c r="IP16" i="17"/>
  <c r="AJ16" i="17"/>
  <c r="AH16" i="17"/>
  <c r="AN16" i="17"/>
  <c r="AL16" i="17"/>
  <c r="Z16" i="17"/>
  <c r="AB16" i="17"/>
  <c r="AF16" i="17"/>
  <c r="AD16" i="17"/>
  <c r="IY16" i="17"/>
  <c r="IU16" i="17"/>
  <c r="IW16" i="17"/>
  <c r="IS16" i="17"/>
  <c r="IO16" i="17"/>
  <c r="IM16" i="17"/>
  <c r="IK16" i="17"/>
  <c r="IQ16" i="17"/>
  <c r="NY15" i="17"/>
  <c r="NW15" i="17"/>
  <c r="NU15" i="17"/>
  <c r="OC15" i="17"/>
  <c r="OA15" i="17"/>
  <c r="OI15" i="17"/>
  <c r="OG15" i="17"/>
  <c r="OE15" i="17"/>
  <c r="PD16" i="17"/>
  <c r="OZ16" i="17"/>
  <c r="OX16" i="17"/>
  <c r="OR16" i="17"/>
  <c r="OP16" i="17"/>
  <c r="OV16" i="17"/>
  <c r="PB16" i="17"/>
  <c r="OT16" i="17"/>
  <c r="JE15" i="17"/>
  <c r="JS15" i="17"/>
  <c r="JM15" i="17"/>
  <c r="JK15" i="17"/>
  <c r="JO15" i="17"/>
  <c r="JI15" i="17"/>
  <c r="JG15" i="17"/>
  <c r="JQ15" i="17"/>
  <c r="LQ15" i="17"/>
  <c r="LY15" i="17"/>
  <c r="LU15" i="17"/>
  <c r="LS15" i="17"/>
  <c r="LO15" i="17"/>
  <c r="MA15" i="17"/>
  <c r="LM15" i="17"/>
  <c r="LW15" i="17"/>
  <c r="CQ16" i="17"/>
  <c r="CO16" i="17"/>
  <c r="CI16" i="17"/>
  <c r="CK16" i="17"/>
  <c r="CS16" i="17"/>
  <c r="CM16" i="17"/>
  <c r="CG16" i="17"/>
  <c r="CU16" i="17"/>
  <c r="PC16" i="17"/>
  <c r="PA16" i="17"/>
  <c r="OY16" i="17"/>
  <c r="OO16" i="17"/>
  <c r="OU16" i="17"/>
  <c r="OW16" i="17"/>
  <c r="OS16" i="17"/>
  <c r="OQ16" i="17"/>
  <c r="IB16" i="17"/>
  <c r="IF16" i="17"/>
  <c r="ID16" i="17"/>
  <c r="HT16" i="17"/>
  <c r="HV16" i="17"/>
  <c r="HR16" i="17"/>
  <c r="HX16" i="17"/>
  <c r="HZ16" i="17"/>
  <c r="GI16" i="17"/>
  <c r="GG16" i="17"/>
  <c r="GE16" i="17"/>
  <c r="GC16" i="17"/>
  <c r="GK16" i="17"/>
  <c r="GQ16" i="17"/>
  <c r="GO16" i="17"/>
  <c r="GM16" i="17"/>
  <c r="EI15" i="17"/>
  <c r="EC15" i="17"/>
  <c r="EA15" i="17"/>
  <c r="DY15" i="17"/>
  <c r="EG15" i="17"/>
  <c r="EE15" i="17"/>
  <c r="DW15" i="17"/>
  <c r="DU15" i="17"/>
  <c r="LR15" i="17"/>
  <c r="LP15" i="17"/>
  <c r="LV15" i="17"/>
  <c r="LT15" i="17"/>
  <c r="LN15" i="17"/>
  <c r="LZ15" i="17"/>
  <c r="LX15" i="17"/>
  <c r="MB15" i="17"/>
  <c r="HK16" i="17"/>
  <c r="HI16" i="17"/>
  <c r="HA16" i="17"/>
  <c r="GW16" i="17"/>
  <c r="HC16" i="17"/>
  <c r="GY16" i="17"/>
  <c r="HG16" i="17"/>
  <c r="HE16" i="17"/>
  <c r="KA15" i="17"/>
  <c r="JY15" i="17"/>
  <c r="KG15" i="17"/>
  <c r="KE15" i="17"/>
  <c r="KC15" i="17"/>
  <c r="KM15" i="17"/>
  <c r="KK15" i="17"/>
  <c r="KI15" i="17"/>
  <c r="BC16" i="17"/>
  <c r="BA16" i="17"/>
  <c r="AS16" i="17"/>
  <c r="BE16" i="17"/>
  <c r="BG16" i="17"/>
  <c r="AW16" i="17"/>
  <c r="AY16" i="17"/>
  <c r="AU16" i="17"/>
  <c r="Y16" i="17"/>
  <c r="AI16" i="17"/>
  <c r="AG16" i="17"/>
  <c r="AE16" i="17"/>
  <c r="AM16" i="17"/>
  <c r="AA16" i="17"/>
  <c r="AC16" i="17"/>
  <c r="AK16" i="17"/>
  <c r="KS16" i="17"/>
  <c r="LA16" i="17"/>
  <c r="KW16" i="17"/>
  <c r="KU16" i="17"/>
  <c r="LG16" i="17"/>
  <c r="LE16" i="17"/>
  <c r="KY16" i="17"/>
  <c r="LC16" i="17"/>
  <c r="AT16" i="17"/>
  <c r="BB16" i="17"/>
  <c r="BH16" i="17"/>
  <c r="BF16" i="17"/>
  <c r="BD16" i="17"/>
  <c r="AZ16" i="17"/>
  <c r="AX16" i="17"/>
  <c r="AV16" i="17"/>
  <c r="CA16" i="17"/>
  <c r="BM16" i="17"/>
  <c r="BY16" i="17"/>
  <c r="BW16" i="17"/>
  <c r="BU16" i="17"/>
  <c r="BS16" i="17"/>
  <c r="BQ16" i="17"/>
  <c r="BO16" i="17"/>
  <c r="KH15" i="17"/>
  <c r="KF15" i="17"/>
  <c r="KL15" i="17"/>
  <c r="KJ15" i="17"/>
  <c r="JZ15" i="17"/>
  <c r="KD15" i="17"/>
  <c r="KB15" i="17"/>
  <c r="KN15" i="17"/>
  <c r="ER15" i="17"/>
  <c r="EP15" i="17"/>
  <c r="ET15" i="17"/>
  <c r="FD15" i="17"/>
  <c r="FB15" i="17"/>
  <c r="EX15" i="17"/>
  <c r="EZ15" i="17"/>
  <c r="EV15" i="17"/>
  <c r="MS16" i="17"/>
  <c r="MQ16" i="17"/>
  <c r="MO16" i="17"/>
  <c r="MM16" i="17"/>
  <c r="MI16" i="17"/>
  <c r="MG16" i="17"/>
  <c r="MU16" i="17"/>
  <c r="MK16" i="17"/>
  <c r="EY15" i="17"/>
  <c r="ES15" i="17"/>
  <c r="EQ15" i="17"/>
  <c r="EO15" i="17"/>
  <c r="FA15" i="17"/>
  <c r="EW15" i="17"/>
  <c r="FC15" i="17"/>
  <c r="EU15" i="17"/>
  <c r="MR16" i="17"/>
  <c r="MN16" i="17"/>
  <c r="MP16" i="17"/>
  <c r="MV16" i="17"/>
  <c r="MT16" i="17"/>
  <c r="ML16" i="17"/>
  <c r="MH16" i="17"/>
  <c r="MJ16" i="17"/>
  <c r="EJ15" i="17"/>
  <c r="EH15" i="17"/>
  <c r="ED15" i="17"/>
  <c r="EB15" i="17"/>
  <c r="EF15" i="17"/>
  <c r="DZ15" i="17"/>
  <c r="DX15" i="17"/>
  <c r="DV15" i="17"/>
  <c r="FX15" i="17"/>
  <c r="FV15" i="17"/>
  <c r="FN15" i="17"/>
  <c r="FL15" i="17"/>
  <c r="FJ15" i="17"/>
  <c r="FR15" i="17"/>
  <c r="FP15" i="17"/>
  <c r="FT15" i="17"/>
  <c r="DH15" i="17"/>
  <c r="DD15" i="17"/>
  <c r="DB15" i="17"/>
  <c r="DP15" i="17"/>
  <c r="DN15" i="17"/>
  <c r="DJ15" i="17"/>
  <c r="DL15" i="17"/>
  <c r="DF15" i="17"/>
  <c r="BT16" i="17"/>
  <c r="CB16" i="17"/>
  <c r="BZ16" i="17"/>
  <c r="BX16" i="17"/>
  <c r="BN16" i="17"/>
  <c r="BV16" i="17"/>
  <c r="BR16" i="17"/>
  <c r="BP16" i="17"/>
  <c r="HS16" i="17"/>
  <c r="IE16" i="17"/>
  <c r="IC16" i="17"/>
  <c r="HW16" i="17"/>
  <c r="HU16" i="17"/>
  <c r="IA16" i="17"/>
  <c r="HQ16" i="17"/>
  <c r="HY16" i="17"/>
  <c r="JF15" i="17"/>
  <c r="JJ15" i="17"/>
  <c r="JT15" i="17"/>
  <c r="JN15" i="17"/>
  <c r="JL15" i="17"/>
  <c r="JR15" i="17"/>
  <c r="JH15" i="17"/>
  <c r="JP15" i="17"/>
  <c r="CP16" i="17"/>
  <c r="CN16" i="17"/>
  <c r="CV16" i="17"/>
  <c r="CL16" i="17"/>
  <c r="CJ16" i="17"/>
  <c r="CH16" i="17"/>
  <c r="CT16" i="17"/>
  <c r="CR16" i="17"/>
  <c r="KT16" i="17"/>
  <c r="LH16" i="17"/>
  <c r="LF16" i="17"/>
  <c r="LB16" i="17"/>
  <c r="KZ16" i="17"/>
  <c r="KX16" i="17"/>
  <c r="LD16" i="17"/>
  <c r="KV16" i="17"/>
  <c r="NP16" i="17"/>
  <c r="NN16" i="17"/>
  <c r="NF16" i="17"/>
  <c r="NB16" i="17"/>
  <c r="NH16" i="17"/>
  <c r="NJ16" i="17"/>
  <c r="ND16" i="17"/>
  <c r="NL16" i="17"/>
  <c r="FW15" i="17"/>
  <c r="FU15" i="17"/>
  <c r="FO15" i="17"/>
  <c r="FM15" i="17"/>
  <c r="FQ15" i="17"/>
  <c r="FI15" i="17"/>
  <c r="FS15" i="17"/>
  <c r="FK15" i="17"/>
  <c r="NA16" i="17"/>
  <c r="NO16" i="17"/>
  <c r="NM16" i="17"/>
  <c r="NG16" i="17"/>
  <c r="NI16" i="17"/>
  <c r="NE16" i="17"/>
  <c r="NC16" i="17"/>
  <c r="NK16" i="17"/>
  <c r="DI15" i="17"/>
  <c r="DE15" i="17"/>
  <c r="DC15" i="17"/>
  <c r="DK15" i="17"/>
  <c r="DO15" i="17"/>
  <c r="DM15" i="17"/>
  <c r="DG15" i="17"/>
  <c r="DA15" i="17"/>
  <c r="GJ16" i="17"/>
  <c r="GH16" i="17"/>
  <c r="GF16" i="17"/>
  <c r="GD16" i="17"/>
  <c r="GN16" i="17"/>
  <c r="GR16" i="17"/>
  <c r="GP16" i="17"/>
  <c r="GL16" i="17"/>
  <c r="NX15" i="17"/>
  <c r="OB15" i="17"/>
  <c r="OJ15" i="17"/>
  <c r="OH15" i="17"/>
  <c r="NZ15" i="17"/>
  <c r="NV15" i="17"/>
  <c r="OF15" i="17"/>
  <c r="OD15" i="17"/>
  <c r="CZ16" i="17"/>
  <c r="CX17" i="17"/>
  <c r="CY16" i="17"/>
  <c r="CE17" i="17"/>
  <c r="CF17" i="17"/>
  <c r="CD18" i="17"/>
  <c r="BL17" i="17"/>
  <c r="BJ18" i="17"/>
  <c r="BK17" i="17"/>
  <c r="AQ17" i="17"/>
  <c r="AR17" i="17"/>
  <c r="AP18" i="17"/>
  <c r="DT16" i="17"/>
  <c r="DS16" i="17"/>
  <c r="W17" i="17"/>
  <c r="X17" i="17"/>
  <c r="ON17" i="17"/>
  <c r="OM17" i="17"/>
  <c r="NS16" i="17"/>
  <c r="NT16" i="17"/>
  <c r="MY17" i="17"/>
  <c r="MZ17" i="17"/>
  <c r="ME17" i="17"/>
  <c r="MF17" i="17"/>
  <c r="JW16" i="17"/>
  <c r="JX16" i="17"/>
  <c r="KQ17" i="17"/>
  <c r="KR17" i="17"/>
  <c r="LL16" i="17"/>
  <c r="LK16" i="17"/>
  <c r="JC16" i="17"/>
  <c r="JD16" i="17"/>
  <c r="II17" i="17"/>
  <c r="IJ17" i="17"/>
  <c r="HP17" i="17"/>
  <c r="HO17" i="17"/>
  <c r="GV17" i="17"/>
  <c r="GU17" i="17"/>
  <c r="GA17" i="17"/>
  <c r="GB17" i="17"/>
  <c r="FG16" i="17"/>
  <c r="FH16" i="17"/>
  <c r="EN16" i="17"/>
  <c r="EM16" i="17"/>
  <c r="OL18" i="17"/>
  <c r="NR17" i="17"/>
  <c r="MX18" i="17"/>
  <c r="MD18" i="17"/>
  <c r="LJ17" i="17"/>
  <c r="KP18" i="17"/>
  <c r="JV17" i="17"/>
  <c r="JB17" i="17"/>
  <c r="IH18" i="17"/>
  <c r="HN18" i="17"/>
  <c r="GT18" i="17"/>
  <c r="FZ18" i="17"/>
  <c r="FF17" i="17"/>
  <c r="EL17" i="17"/>
  <c r="DR17" i="17"/>
  <c r="V18" i="17"/>
  <c r="E75" i="11"/>
  <c r="E48" i="11"/>
  <c r="H81" i="16" s="1"/>
  <c r="E22" i="11"/>
  <c r="F48" i="11"/>
  <c r="I81" i="16" s="1"/>
  <c r="F22" i="11"/>
  <c r="F75" i="11"/>
  <c r="AB22" i="9"/>
  <c r="S21" i="6"/>
  <c r="D5" i="7"/>
  <c r="Y5" i="9" s="1"/>
  <c r="Z5" i="9" s="1"/>
  <c r="C5" i="7"/>
  <c r="C9" i="16" s="1"/>
  <c r="E6" i="16" l="1"/>
  <c r="E5" i="7"/>
  <c r="C58" i="11"/>
  <c r="E58" i="11"/>
  <c r="MJ14" i="17"/>
  <c r="ML14" i="17"/>
  <c r="MH14" i="17"/>
  <c r="MR14" i="17"/>
  <c r="MP14" i="17"/>
  <c r="MN14" i="17"/>
  <c r="MT14" i="17"/>
  <c r="MV14" i="17"/>
  <c r="MV13" i="17"/>
  <c r="ML13" i="17"/>
  <c r="MT13" i="17"/>
  <c r="MR13" i="17"/>
  <c r="MP13" i="17"/>
  <c r="MH13" i="17"/>
  <c r="MN13" i="17"/>
  <c r="MJ13" i="17"/>
  <c r="MN12" i="17"/>
  <c r="MH12" i="17"/>
  <c r="MV12" i="17"/>
  <c r="MR12" i="17"/>
  <c r="ML12" i="17"/>
  <c r="MJ12" i="17"/>
  <c r="MT12" i="17"/>
  <c r="MP12" i="17"/>
  <c r="MR15" i="17"/>
  <c r="MN15" i="17"/>
  <c r="MJ15" i="17"/>
  <c r="MV15" i="17"/>
  <c r="MT15" i="17"/>
  <c r="ML15" i="17"/>
  <c r="MH15" i="17"/>
  <c r="MP15" i="17"/>
  <c r="MR11" i="17"/>
  <c r="MT11" i="17"/>
  <c r="MJ11" i="17"/>
  <c r="MN11" i="17"/>
  <c r="ML11" i="17"/>
  <c r="MH11" i="17"/>
  <c r="MP11" i="17"/>
  <c r="MV11" i="17"/>
  <c r="MN9" i="17"/>
  <c r="ML9" i="17"/>
  <c r="MH9" i="17"/>
  <c r="MR9" i="17"/>
  <c r="MP9" i="17"/>
  <c r="MV9" i="17"/>
  <c r="MJ9" i="17"/>
  <c r="MT9" i="17"/>
  <c r="MV8" i="17"/>
  <c r="ML8" i="17"/>
  <c r="MR8" i="17"/>
  <c r="MP8" i="17"/>
  <c r="MT8" i="17"/>
  <c r="MH8" i="17"/>
  <c r="MN8" i="17"/>
  <c r="MJ8" i="17"/>
  <c r="MN6" i="17"/>
  <c r="MT6" i="17"/>
  <c r="MJ6" i="17"/>
  <c r="MV6" i="17"/>
  <c r="MR6" i="17"/>
  <c r="MP6" i="17"/>
  <c r="ML6" i="17"/>
  <c r="MH6" i="17"/>
  <c r="MR7" i="17"/>
  <c r="MH7" i="17"/>
  <c r="MT7" i="17"/>
  <c r="MP7" i="17"/>
  <c r="MN7" i="17"/>
  <c r="ML7" i="17"/>
  <c r="MJ7" i="17"/>
  <c r="MV7" i="17"/>
  <c r="MT5" i="17"/>
  <c r="MR5" i="17"/>
  <c r="MP5" i="17"/>
  <c r="MH5" i="17"/>
  <c r="MN5" i="17"/>
  <c r="ML5" i="17"/>
  <c r="MJ5" i="17"/>
  <c r="MV5" i="17"/>
  <c r="MJ10" i="17"/>
  <c r="MP10" i="17"/>
  <c r="ML10" i="17"/>
  <c r="MN10" i="17"/>
  <c r="MR10" i="17"/>
  <c r="MV10" i="17"/>
  <c r="MT10" i="17"/>
  <c r="MH10" i="17"/>
  <c r="MV4" i="17"/>
  <c r="MJ4" i="17"/>
  <c r="MP4" i="17"/>
  <c r="ML4" i="17"/>
  <c r="MN4" i="17"/>
  <c r="MH4" i="17"/>
  <c r="MR4" i="17"/>
  <c r="MT4" i="17"/>
  <c r="OB16" i="17"/>
  <c r="NX16" i="17"/>
  <c r="NV16" i="17"/>
  <c r="OF16" i="17"/>
  <c r="OJ16" i="17"/>
  <c r="OH16" i="17"/>
  <c r="OD16" i="17"/>
  <c r="NZ16" i="17"/>
  <c r="EJ16" i="17"/>
  <c r="DX16" i="17"/>
  <c r="ED16" i="17"/>
  <c r="EB16" i="17"/>
  <c r="DV16" i="17"/>
  <c r="EH16" i="17"/>
  <c r="EF16" i="17"/>
  <c r="DZ16" i="17"/>
  <c r="GN17" i="17"/>
  <c r="GL17" i="17"/>
  <c r="GR17" i="17"/>
  <c r="GP17" i="17"/>
  <c r="GJ17" i="17"/>
  <c r="GF17" i="17"/>
  <c r="GD17" i="17"/>
  <c r="GH17" i="17"/>
  <c r="PD17" i="17"/>
  <c r="PB17" i="17"/>
  <c r="OR17" i="17"/>
  <c r="OP17" i="17"/>
  <c r="OZ17" i="17"/>
  <c r="OX17" i="17"/>
  <c r="OV17" i="17"/>
  <c r="OT17" i="17"/>
  <c r="OC16" i="17"/>
  <c r="OA16" i="17"/>
  <c r="NY16" i="17"/>
  <c r="NW16" i="17"/>
  <c r="OI16" i="17"/>
  <c r="OG16" i="17"/>
  <c r="NU16" i="17"/>
  <c r="OE16" i="17"/>
  <c r="JI16" i="17"/>
  <c r="JM16" i="17"/>
  <c r="JO16" i="17"/>
  <c r="JK16" i="17"/>
  <c r="JG16" i="17"/>
  <c r="JS16" i="17"/>
  <c r="JQ16" i="17"/>
  <c r="JE16" i="17"/>
  <c r="GM17" i="17"/>
  <c r="GK17" i="17"/>
  <c r="GC17" i="17"/>
  <c r="GQ17" i="17"/>
  <c r="GE17" i="17"/>
  <c r="GG17" i="17"/>
  <c r="GO17" i="17"/>
  <c r="GI17" i="17"/>
  <c r="IT17" i="17"/>
  <c r="IR17" i="17"/>
  <c r="IZ17" i="17"/>
  <c r="IX17" i="17"/>
  <c r="IP17" i="17"/>
  <c r="IN17" i="17"/>
  <c r="IL17" i="17"/>
  <c r="IV17" i="17"/>
  <c r="JJ16" i="17"/>
  <c r="JH16" i="17"/>
  <c r="JP16" i="17"/>
  <c r="JL16" i="17"/>
  <c r="JN16" i="17"/>
  <c r="JR16" i="17"/>
  <c r="JF16" i="17"/>
  <c r="JT16" i="17"/>
  <c r="OO17" i="17"/>
  <c r="PC17" i="17"/>
  <c r="OS17" i="17"/>
  <c r="OQ17" i="17"/>
  <c r="OU17" i="17"/>
  <c r="PA17" i="17"/>
  <c r="OW17" i="17"/>
  <c r="OY17" i="17"/>
  <c r="DU16" i="17"/>
  <c r="EI16" i="17"/>
  <c r="EA16" i="17"/>
  <c r="DW16" i="17"/>
  <c r="EG16" i="17"/>
  <c r="EE16" i="17"/>
  <c r="EC16" i="17"/>
  <c r="DY16" i="17"/>
  <c r="LV16" i="17"/>
  <c r="LT16" i="17"/>
  <c r="LP16" i="17"/>
  <c r="LN16" i="17"/>
  <c r="LX16" i="17"/>
  <c r="LR16" i="17"/>
  <c r="MB16" i="17"/>
  <c r="LZ16" i="17"/>
  <c r="HF17" i="17"/>
  <c r="HD17" i="17"/>
  <c r="HJ17" i="17"/>
  <c r="GZ17" i="17"/>
  <c r="GX17" i="17"/>
  <c r="HH17" i="17"/>
  <c r="HB17" i="17"/>
  <c r="HL17" i="17"/>
  <c r="IB17" i="17"/>
  <c r="HZ17" i="17"/>
  <c r="HT17" i="17"/>
  <c r="ID17" i="17"/>
  <c r="IF17" i="17"/>
  <c r="HX17" i="17"/>
  <c r="HV17" i="17"/>
  <c r="HR17" i="17"/>
  <c r="CT17" i="17"/>
  <c r="CR17" i="17"/>
  <c r="CH17" i="17"/>
  <c r="CV17" i="17"/>
  <c r="CN17" i="17"/>
  <c r="CL17" i="17"/>
  <c r="CJ17" i="17"/>
  <c r="CP17" i="17"/>
  <c r="FC16" i="17"/>
  <c r="EW16" i="17"/>
  <c r="EU16" i="17"/>
  <c r="FA16" i="17"/>
  <c r="EQ16" i="17"/>
  <c r="EO16" i="17"/>
  <c r="EY16" i="17"/>
  <c r="ES16" i="17"/>
  <c r="MV17" i="17"/>
  <c r="MR17" i="17"/>
  <c r="MP17" i="17"/>
  <c r="MN17" i="17"/>
  <c r="MJ17" i="17"/>
  <c r="MH17" i="17"/>
  <c r="MT17" i="17"/>
  <c r="ML17" i="17"/>
  <c r="CU17" i="17"/>
  <c r="CS17" i="17"/>
  <c r="CI17" i="17"/>
  <c r="CM17" i="17"/>
  <c r="CG17" i="17"/>
  <c r="CQ17" i="17"/>
  <c r="CK17" i="17"/>
  <c r="CO17" i="17"/>
  <c r="IY17" i="17"/>
  <c r="IO17" i="17"/>
  <c r="IU17" i="17"/>
  <c r="IS17" i="17"/>
  <c r="IW17" i="17"/>
  <c r="IM17" i="17"/>
  <c r="IK17" i="17"/>
  <c r="IQ17" i="17"/>
  <c r="BG17" i="17"/>
  <c r="BE17" i="17"/>
  <c r="AY17" i="17"/>
  <c r="AW17" i="17"/>
  <c r="AU17" i="17"/>
  <c r="BC17" i="17"/>
  <c r="BA17" i="17"/>
  <c r="AS17" i="17"/>
  <c r="BO17" i="17"/>
  <c r="BM17" i="17"/>
  <c r="BY17" i="17"/>
  <c r="BS17" i="17"/>
  <c r="CA17" i="17"/>
  <c r="BW17" i="17"/>
  <c r="BQ17" i="17"/>
  <c r="BU17" i="17"/>
  <c r="KX17" i="17"/>
  <c r="KV17" i="17"/>
  <c r="LH17" i="17"/>
  <c r="LD17" i="17"/>
  <c r="LB17" i="17"/>
  <c r="KT17" i="17"/>
  <c r="LF17" i="17"/>
  <c r="KZ17" i="17"/>
  <c r="KW17" i="17"/>
  <c r="LG17" i="17"/>
  <c r="LE17" i="17"/>
  <c r="KS17" i="17"/>
  <c r="KY17" i="17"/>
  <c r="KU17" i="17"/>
  <c r="LC17" i="17"/>
  <c r="LA17" i="17"/>
  <c r="EX16" i="17"/>
  <c r="EV16" i="17"/>
  <c r="FD16" i="17"/>
  <c r="FB16" i="17"/>
  <c r="EZ16" i="17"/>
  <c r="EP16" i="17"/>
  <c r="ET16" i="17"/>
  <c r="ER16" i="17"/>
  <c r="MU17" i="17"/>
  <c r="MS17" i="17"/>
  <c r="MQ17" i="17"/>
  <c r="MO17" i="17"/>
  <c r="MG17" i="17"/>
  <c r="MI17" i="17"/>
  <c r="MM17" i="17"/>
  <c r="MK17" i="17"/>
  <c r="DM16" i="17"/>
  <c r="DK16" i="17"/>
  <c r="DI16" i="17"/>
  <c r="DG16" i="17"/>
  <c r="DA16" i="17"/>
  <c r="DE16" i="17"/>
  <c r="DC16" i="17"/>
  <c r="DO16" i="17"/>
  <c r="HE17" i="17"/>
  <c r="HG17" i="17"/>
  <c r="HC17" i="17"/>
  <c r="GY17" i="17"/>
  <c r="GW17" i="17"/>
  <c r="HA17" i="17"/>
  <c r="HK17" i="17"/>
  <c r="HI17" i="17"/>
  <c r="HW17" i="17"/>
  <c r="HQ17" i="17"/>
  <c r="IA17" i="17"/>
  <c r="IC17" i="17"/>
  <c r="HY17" i="17"/>
  <c r="HU17" i="17"/>
  <c r="IE17" i="17"/>
  <c r="HS17" i="17"/>
  <c r="AE17" i="17"/>
  <c r="AC17" i="17"/>
  <c r="AM17" i="17"/>
  <c r="AK17" i="17"/>
  <c r="Y17" i="17"/>
  <c r="AI17" i="17"/>
  <c r="AG17" i="17"/>
  <c r="AA17" i="17"/>
  <c r="AN17" i="17"/>
  <c r="Z17" i="17"/>
  <c r="AL17" i="17"/>
  <c r="AJ17" i="17"/>
  <c r="AF17" i="17"/>
  <c r="AH17" i="17"/>
  <c r="AD17" i="17"/>
  <c r="AB17" i="17"/>
  <c r="AZ17" i="17"/>
  <c r="AX17" i="17"/>
  <c r="BF17" i="17"/>
  <c r="BD17" i="17"/>
  <c r="BB17" i="17"/>
  <c r="AT17" i="17"/>
  <c r="BH17" i="17"/>
  <c r="AV17" i="17"/>
  <c r="LU16" i="17"/>
  <c r="LM16" i="17"/>
  <c r="MA16" i="17"/>
  <c r="LQ16" i="17"/>
  <c r="LO16" i="17"/>
  <c r="LY16" i="17"/>
  <c r="LW16" i="17"/>
  <c r="LS16" i="17"/>
  <c r="BP17" i="17"/>
  <c r="BN17" i="17"/>
  <c r="CB17" i="17"/>
  <c r="BZ17" i="17"/>
  <c r="BX17" i="17"/>
  <c r="BT17" i="17"/>
  <c r="BV17" i="17"/>
  <c r="BR17" i="17"/>
  <c r="KL16" i="17"/>
  <c r="KJ16" i="17"/>
  <c r="JZ16" i="17"/>
  <c r="KH16" i="17"/>
  <c r="KD16" i="17"/>
  <c r="KN16" i="17"/>
  <c r="KF16" i="17"/>
  <c r="KB16" i="17"/>
  <c r="KK16" i="17"/>
  <c r="KI16" i="17"/>
  <c r="KG16" i="17"/>
  <c r="KE16" i="17"/>
  <c r="KM16" i="17"/>
  <c r="KC16" i="17"/>
  <c r="KA16" i="17"/>
  <c r="JY16" i="17"/>
  <c r="FV16" i="17"/>
  <c r="FT16" i="17"/>
  <c r="FP16" i="17"/>
  <c r="FN16" i="17"/>
  <c r="FJ16" i="17"/>
  <c r="FX16" i="17"/>
  <c r="FR16" i="17"/>
  <c r="FL16" i="17"/>
  <c r="ND17" i="17"/>
  <c r="NF17" i="17"/>
  <c r="NB17" i="17"/>
  <c r="NN17" i="17"/>
  <c r="NL17" i="17"/>
  <c r="NH17" i="17"/>
  <c r="NJ17" i="17"/>
  <c r="NP17" i="17"/>
  <c r="FW16" i="17"/>
  <c r="FU16" i="17"/>
  <c r="FO16" i="17"/>
  <c r="FM16" i="17"/>
  <c r="FQ16" i="17"/>
  <c r="FS16" i="17"/>
  <c r="FI16" i="17"/>
  <c r="FK16" i="17"/>
  <c r="NE17" i="17"/>
  <c r="NC17" i="17"/>
  <c r="NA17" i="17"/>
  <c r="NM17" i="17"/>
  <c r="NI17" i="17"/>
  <c r="NG17" i="17"/>
  <c r="NO17" i="17"/>
  <c r="NK17" i="17"/>
  <c r="DL16" i="17"/>
  <c r="DJ16" i="17"/>
  <c r="DH16" i="17"/>
  <c r="DN16" i="17"/>
  <c r="DD16" i="17"/>
  <c r="DP16" i="17"/>
  <c r="DF16" i="17"/>
  <c r="DB16" i="17"/>
  <c r="CY17" i="17"/>
  <c r="CX18" i="17"/>
  <c r="CZ17" i="17"/>
  <c r="AP19" i="17"/>
  <c r="AQ18" i="17"/>
  <c r="AR18" i="17"/>
  <c r="BJ19" i="17"/>
  <c r="BK18" i="17"/>
  <c r="BL18" i="17"/>
  <c r="CF18" i="17"/>
  <c r="CD19" i="17"/>
  <c r="CE18" i="17"/>
  <c r="DT17" i="17"/>
  <c r="DS17" i="17"/>
  <c r="W18" i="17"/>
  <c r="X18" i="17"/>
  <c r="ON18" i="17"/>
  <c r="OM18" i="17"/>
  <c r="NS17" i="17"/>
  <c r="NT17" i="17"/>
  <c r="MZ18" i="17"/>
  <c r="MY18" i="17"/>
  <c r="MF18" i="17"/>
  <c r="ME18" i="17"/>
  <c r="JW17" i="17"/>
  <c r="JX17" i="17"/>
  <c r="KQ18" i="17"/>
  <c r="KR18" i="17"/>
  <c r="LK17" i="17"/>
  <c r="LL17" i="17"/>
  <c r="JD17" i="17"/>
  <c r="JC17" i="17"/>
  <c r="II18" i="17"/>
  <c r="IJ18" i="17"/>
  <c r="HP18" i="17"/>
  <c r="HO18" i="17"/>
  <c r="GV18" i="17"/>
  <c r="GU18" i="17"/>
  <c r="GA18" i="17"/>
  <c r="GB18" i="17"/>
  <c r="FH17" i="17"/>
  <c r="FG17" i="17"/>
  <c r="EM17" i="17"/>
  <c r="EN17" i="17"/>
  <c r="OL19" i="17"/>
  <c r="NR18" i="17"/>
  <c r="MX19" i="17"/>
  <c r="MD19" i="17"/>
  <c r="LJ18" i="17"/>
  <c r="KP19" i="17"/>
  <c r="JV18" i="17"/>
  <c r="JB18" i="17"/>
  <c r="IH19" i="17"/>
  <c r="HN19" i="17"/>
  <c r="GT19" i="17"/>
  <c r="FZ19" i="17"/>
  <c r="FF18" i="17"/>
  <c r="EL18" i="17"/>
  <c r="DR18" i="17"/>
  <c r="V19" i="17"/>
  <c r="G5" i="7"/>
  <c r="D9" i="16"/>
  <c r="F5" i="7"/>
  <c r="C10" i="16" s="1"/>
  <c r="C5" i="11"/>
  <c r="E5" i="11"/>
  <c r="AE5" i="9" l="1"/>
  <c r="E9" i="16"/>
  <c r="H5" i="7"/>
  <c r="E10" i="16" s="1"/>
  <c r="GR18" i="17"/>
  <c r="GP18" i="17"/>
  <c r="GH18" i="17"/>
  <c r="GF18" i="17"/>
  <c r="GN18" i="17"/>
  <c r="GL18" i="17"/>
  <c r="GJ18" i="17"/>
  <c r="GD18" i="17"/>
  <c r="OG17" i="17"/>
  <c r="OE17" i="17"/>
  <c r="OC17" i="17"/>
  <c r="OA17" i="17"/>
  <c r="NU17" i="17"/>
  <c r="NW17" i="17"/>
  <c r="OI17" i="17"/>
  <c r="NY17" i="17"/>
  <c r="OS18" i="17"/>
  <c r="OQ18" i="17"/>
  <c r="OO18" i="17"/>
  <c r="PC18" i="17"/>
  <c r="OU18" i="17"/>
  <c r="OW18" i="17"/>
  <c r="PA18" i="17"/>
  <c r="OY18" i="17"/>
  <c r="DY17" i="17"/>
  <c r="DW17" i="17"/>
  <c r="DU17" i="17"/>
  <c r="EI17" i="17"/>
  <c r="EG17" i="17"/>
  <c r="EE17" i="17"/>
  <c r="EC17" i="17"/>
  <c r="EA17" i="17"/>
  <c r="GQ18" i="17"/>
  <c r="GO18" i="17"/>
  <c r="GG18" i="17"/>
  <c r="GC18" i="17"/>
  <c r="GI18" i="17"/>
  <c r="GE18" i="17"/>
  <c r="GM18" i="17"/>
  <c r="GK18" i="17"/>
  <c r="Z18" i="17"/>
  <c r="AL18" i="17"/>
  <c r="AJ18" i="17"/>
  <c r="AH18" i="17"/>
  <c r="AN18" i="17"/>
  <c r="AF18" i="17"/>
  <c r="AD18" i="17"/>
  <c r="AB18" i="17"/>
  <c r="AI18" i="17"/>
  <c r="AG18" i="17"/>
  <c r="Y18" i="17"/>
  <c r="AM18" i="17"/>
  <c r="AK18" i="17"/>
  <c r="AE18" i="17"/>
  <c r="AC18" i="17"/>
  <c r="AA18" i="17"/>
  <c r="HT18" i="17"/>
  <c r="HX18" i="17"/>
  <c r="HV18" i="17"/>
  <c r="IF18" i="17"/>
  <c r="ID18" i="17"/>
  <c r="IB18" i="17"/>
  <c r="HZ18" i="17"/>
  <c r="HR18" i="17"/>
  <c r="GY18" i="17"/>
  <c r="GW18" i="17"/>
  <c r="HI18" i="17"/>
  <c r="HC18" i="17"/>
  <c r="HA18" i="17"/>
  <c r="HG18" i="17"/>
  <c r="HK18" i="17"/>
  <c r="HE18" i="17"/>
  <c r="KN17" i="17"/>
  <c r="KF17" i="17"/>
  <c r="KB17" i="17"/>
  <c r="JZ17" i="17"/>
  <c r="KH17" i="17"/>
  <c r="KD17" i="17"/>
  <c r="KL17" i="17"/>
  <c r="KJ17" i="17"/>
  <c r="OF17" i="17"/>
  <c r="OB17" i="17"/>
  <c r="NZ17" i="17"/>
  <c r="OJ17" i="17"/>
  <c r="NV17" i="17"/>
  <c r="OH17" i="17"/>
  <c r="OD17" i="17"/>
  <c r="NX17" i="17"/>
  <c r="GZ18" i="17"/>
  <c r="GX18" i="17"/>
  <c r="HD18" i="17"/>
  <c r="HB18" i="17"/>
  <c r="HL18" i="17"/>
  <c r="HF18" i="17"/>
  <c r="HJ18" i="17"/>
  <c r="HH18" i="17"/>
  <c r="IA18" i="17"/>
  <c r="HQ18" i="17"/>
  <c r="HW18" i="17"/>
  <c r="HU18" i="17"/>
  <c r="IE18" i="17"/>
  <c r="IC18" i="17"/>
  <c r="HY18" i="17"/>
  <c r="HS18" i="17"/>
  <c r="DX17" i="17"/>
  <c r="DV17" i="17"/>
  <c r="DZ17" i="17"/>
  <c r="ED17" i="17"/>
  <c r="EH17" i="17"/>
  <c r="EF17" i="17"/>
  <c r="EB17" i="17"/>
  <c r="EJ17" i="17"/>
  <c r="CV18" i="17"/>
  <c r="CP18" i="17"/>
  <c r="CR18" i="17"/>
  <c r="CL18" i="17"/>
  <c r="CJ18" i="17"/>
  <c r="CT18" i="17"/>
  <c r="CN18" i="17"/>
  <c r="CH18" i="17"/>
  <c r="OR18" i="17"/>
  <c r="OV18" i="17"/>
  <c r="PD18" i="17"/>
  <c r="PB18" i="17"/>
  <c r="OZ18" i="17"/>
  <c r="OX18" i="17"/>
  <c r="OT18" i="17"/>
  <c r="OP18" i="17"/>
  <c r="IM18" i="17"/>
  <c r="IU18" i="17"/>
  <c r="IO18" i="17"/>
  <c r="IW18" i="17"/>
  <c r="IS18" i="17"/>
  <c r="IY18" i="17"/>
  <c r="IK18" i="17"/>
  <c r="IQ18" i="17"/>
  <c r="JO17" i="17"/>
  <c r="JM17" i="17"/>
  <c r="JI17" i="17"/>
  <c r="JG17" i="17"/>
  <c r="JS17" i="17"/>
  <c r="JE17" i="17"/>
  <c r="JK17" i="17"/>
  <c r="JQ17" i="17"/>
  <c r="JN17" i="17"/>
  <c r="JL17" i="17"/>
  <c r="JR17" i="17"/>
  <c r="JP17" i="17"/>
  <c r="JH17" i="17"/>
  <c r="JF17" i="17"/>
  <c r="JT17" i="17"/>
  <c r="JJ17" i="17"/>
  <c r="LZ17" i="17"/>
  <c r="LX17" i="17"/>
  <c r="LR17" i="17"/>
  <c r="LP17" i="17"/>
  <c r="LN17" i="17"/>
  <c r="LV17" i="17"/>
  <c r="LT17" i="17"/>
  <c r="MB17" i="17"/>
  <c r="LY17" i="17"/>
  <c r="LQ17" i="17"/>
  <c r="LM17" i="17"/>
  <c r="LS17" i="17"/>
  <c r="LO17" i="17"/>
  <c r="LU17" i="17"/>
  <c r="LW17" i="17"/>
  <c r="MA17" i="17"/>
  <c r="LA18" i="17"/>
  <c r="LE18" i="17"/>
  <c r="LC18" i="17"/>
  <c r="KY18" i="17"/>
  <c r="KU18" i="17"/>
  <c r="KS18" i="17"/>
  <c r="LG18" i="17"/>
  <c r="KW18" i="17"/>
  <c r="FB17" i="17"/>
  <c r="EZ17" i="17"/>
  <c r="EX17" i="17"/>
  <c r="EP17" i="17"/>
  <c r="FD17" i="17"/>
  <c r="EV17" i="17"/>
  <c r="ET17" i="17"/>
  <c r="ER17" i="17"/>
  <c r="DP17" i="17"/>
  <c r="DN17" i="17"/>
  <c r="DF17" i="17"/>
  <c r="DJ17" i="17"/>
  <c r="DL17" i="17"/>
  <c r="DH17" i="17"/>
  <c r="DD17" i="17"/>
  <c r="DB17" i="17"/>
  <c r="LB18" i="17"/>
  <c r="KZ18" i="17"/>
  <c r="LD18" i="17"/>
  <c r="KT18" i="17"/>
  <c r="LF18" i="17"/>
  <c r="LH18" i="17"/>
  <c r="KX18" i="17"/>
  <c r="KV18" i="17"/>
  <c r="KG17" i="17"/>
  <c r="KE17" i="17"/>
  <c r="KM17" i="17"/>
  <c r="KK17" i="17"/>
  <c r="KA17" i="17"/>
  <c r="JY17" i="17"/>
  <c r="KI17" i="17"/>
  <c r="KC17" i="17"/>
  <c r="FK17" i="17"/>
  <c r="FI17" i="17"/>
  <c r="FQ17" i="17"/>
  <c r="FU17" i="17"/>
  <c r="FM17" i="17"/>
  <c r="FW17" i="17"/>
  <c r="FS17" i="17"/>
  <c r="FO17" i="17"/>
  <c r="IP18" i="17"/>
  <c r="IN18" i="17"/>
  <c r="IL18" i="17"/>
  <c r="IT18" i="17"/>
  <c r="IV18" i="17"/>
  <c r="IR18" i="17"/>
  <c r="IZ18" i="17"/>
  <c r="IX18" i="17"/>
  <c r="CO18" i="17"/>
  <c r="CK18" i="17"/>
  <c r="CI18" i="17"/>
  <c r="CG18" i="17"/>
  <c r="CQ18" i="17"/>
  <c r="CU18" i="17"/>
  <c r="CS18" i="17"/>
  <c r="CM18" i="17"/>
  <c r="BT18" i="17"/>
  <c r="BR18" i="17"/>
  <c r="BX18" i="17"/>
  <c r="BV18" i="17"/>
  <c r="BP18" i="17"/>
  <c r="BN18" i="17"/>
  <c r="CB18" i="17"/>
  <c r="BZ18" i="17"/>
  <c r="BU18" i="17"/>
  <c r="BW18" i="17"/>
  <c r="BS18" i="17"/>
  <c r="CA18" i="17"/>
  <c r="BM18" i="17"/>
  <c r="BQ18" i="17"/>
  <c r="BY18" i="17"/>
  <c r="BO18" i="17"/>
  <c r="BF18" i="17"/>
  <c r="BD18" i="17"/>
  <c r="AZ18" i="17"/>
  <c r="AX18" i="17"/>
  <c r="BB18" i="17"/>
  <c r="BH18" i="17"/>
  <c r="AV18" i="17"/>
  <c r="AT18" i="17"/>
  <c r="BE18" i="17"/>
  <c r="BC18" i="17"/>
  <c r="BA18" i="17"/>
  <c r="AY18" i="17"/>
  <c r="BG18" i="17"/>
  <c r="AU18" i="17"/>
  <c r="AS18" i="17"/>
  <c r="AW18" i="17"/>
  <c r="MG18" i="17"/>
  <c r="MU18" i="17"/>
  <c r="MQ18" i="17"/>
  <c r="MM18" i="17"/>
  <c r="MK18" i="17"/>
  <c r="MS18" i="17"/>
  <c r="MI18" i="17"/>
  <c r="MO18" i="17"/>
  <c r="FC17" i="17"/>
  <c r="FA17" i="17"/>
  <c r="EW17" i="17"/>
  <c r="ES17" i="17"/>
  <c r="EQ17" i="17"/>
  <c r="EO17" i="17"/>
  <c r="EU17" i="17"/>
  <c r="EY17" i="17"/>
  <c r="MV18" i="17"/>
  <c r="MR18" i="17"/>
  <c r="MH18" i="17"/>
  <c r="MT18" i="17"/>
  <c r="MJ18" i="17"/>
  <c r="MN18" i="17"/>
  <c r="ML18" i="17"/>
  <c r="MP18" i="17"/>
  <c r="NI18" i="17"/>
  <c r="NG18" i="17"/>
  <c r="NE18" i="17"/>
  <c r="NC18" i="17"/>
  <c r="NO18" i="17"/>
  <c r="NA18" i="17"/>
  <c r="NM18" i="17"/>
  <c r="NK18" i="17"/>
  <c r="FL17" i="17"/>
  <c r="FJ17" i="17"/>
  <c r="FV17" i="17"/>
  <c r="FT17" i="17"/>
  <c r="FP17" i="17"/>
  <c r="FX17" i="17"/>
  <c r="FR17" i="17"/>
  <c r="FN17" i="17"/>
  <c r="NH18" i="17"/>
  <c r="ND18" i="17"/>
  <c r="NB18" i="17"/>
  <c r="NP18" i="17"/>
  <c r="NN18" i="17"/>
  <c r="NL18" i="17"/>
  <c r="NJ18" i="17"/>
  <c r="NF18" i="17"/>
  <c r="DO17" i="17"/>
  <c r="DM17" i="17"/>
  <c r="DK17" i="17"/>
  <c r="DI17" i="17"/>
  <c r="DG17" i="17"/>
  <c r="DE17" i="17"/>
  <c r="DC17" i="17"/>
  <c r="DA17" i="17"/>
  <c r="CZ18" i="17"/>
  <c r="CX19" i="17"/>
  <c r="CY18" i="17"/>
  <c r="CD20" i="17"/>
  <c r="CE19" i="17"/>
  <c r="CF19" i="17"/>
  <c r="BK19" i="17"/>
  <c r="BL19" i="17"/>
  <c r="BJ20" i="17"/>
  <c r="AQ19" i="17"/>
  <c r="AP20" i="17"/>
  <c r="AR19" i="17"/>
  <c r="X19" i="17"/>
  <c r="W19" i="17"/>
  <c r="DT18" i="17"/>
  <c r="DS18" i="17"/>
  <c r="ON19" i="17"/>
  <c r="OM19" i="17"/>
  <c r="NS18" i="17"/>
  <c r="NT18" i="17"/>
  <c r="MZ19" i="17"/>
  <c r="MY19" i="17"/>
  <c r="MF19" i="17"/>
  <c r="ME19" i="17"/>
  <c r="JX18" i="17"/>
  <c r="JW18" i="17"/>
  <c r="KQ19" i="17"/>
  <c r="KR19" i="17"/>
  <c r="LL18" i="17"/>
  <c r="LK18" i="17"/>
  <c r="JC18" i="17"/>
  <c r="JD18" i="17"/>
  <c r="II19" i="17"/>
  <c r="IJ19" i="17"/>
  <c r="HO19" i="17"/>
  <c r="HP19" i="17"/>
  <c r="GV19" i="17"/>
  <c r="GU19" i="17"/>
  <c r="GB19" i="17"/>
  <c r="GA19" i="17"/>
  <c r="FG18" i="17"/>
  <c r="FH18" i="17"/>
  <c r="EM18" i="17"/>
  <c r="EN18" i="17"/>
  <c r="OL20" i="17"/>
  <c r="NR19" i="17"/>
  <c r="MX20" i="17"/>
  <c r="MD20" i="17"/>
  <c r="LJ19" i="17"/>
  <c r="KP20" i="17"/>
  <c r="JV19" i="17"/>
  <c r="JB19" i="17"/>
  <c r="IH20" i="17"/>
  <c r="HN20" i="17"/>
  <c r="GT20" i="17"/>
  <c r="FZ20" i="17"/>
  <c r="FF19" i="17"/>
  <c r="EL19" i="17"/>
  <c r="DR19" i="17"/>
  <c r="V20" i="17"/>
  <c r="Z14" i="9"/>
  <c r="Z23" i="9"/>
  <c r="Z8" i="9"/>
  <c r="Z6" i="9"/>
  <c r="Z21" i="9"/>
  <c r="Z19" i="9"/>
  <c r="Z18" i="9"/>
  <c r="Z10" i="9"/>
  <c r="AA10" i="9" s="1" a="1"/>
  <c r="AA10" i="9" s="1"/>
  <c r="Z20" i="9"/>
  <c r="AA20" i="9" s="1" a="1"/>
  <c r="AA20" i="9" s="1"/>
  <c r="Z15" i="9"/>
  <c r="AA15" i="9" s="1" a="1"/>
  <c r="AA15" i="9" s="1"/>
  <c r="Z11" i="9"/>
  <c r="Z13" i="9"/>
  <c r="AA13" i="9" s="1" a="1"/>
  <c r="AA13" i="9" s="1"/>
  <c r="Z7" i="9"/>
  <c r="Z22" i="9"/>
  <c r="Z17" i="9"/>
  <c r="AA17" i="9" s="1" a="1"/>
  <c r="AA17" i="9" s="1"/>
  <c r="Z16" i="9"/>
  <c r="AA16" i="9" s="1" a="1"/>
  <c r="AA16" i="9" s="1"/>
  <c r="Z25" i="9"/>
  <c r="AA25" i="9" s="1" a="1"/>
  <c r="AA25" i="9" s="1"/>
  <c r="Z12" i="9"/>
  <c r="Z24" i="9"/>
  <c r="Z9" i="9"/>
  <c r="AB5" i="9"/>
  <c r="D10" i="16"/>
  <c r="AA7" i="9" l="1" a="1"/>
  <c r="AA7" i="9" s="1"/>
  <c r="AA11" i="9" a="1"/>
  <c r="AA11" i="9" s="1"/>
  <c r="AA24" i="9" a="1"/>
  <c r="AA24" i="9" s="1"/>
  <c r="C100" i="16" s="1"/>
  <c r="AA9" i="9" a="1"/>
  <c r="AA9" i="9" s="1"/>
  <c r="AA21" i="9" a="1"/>
  <c r="AA21" i="9" s="1"/>
  <c r="AA22" i="9" a="1"/>
  <c r="AA22" i="9" s="1"/>
  <c r="AA18" i="9" a="1"/>
  <c r="AA18" i="9" s="1"/>
  <c r="H83" i="16" s="1"/>
  <c r="AA8" i="9" a="1"/>
  <c r="AA8" i="9" s="1"/>
  <c r="AA23" i="9" a="1"/>
  <c r="AA23" i="9" s="1"/>
  <c r="AA19" i="9" a="1"/>
  <c r="AA19" i="9" s="1"/>
  <c r="M66" i="16" s="1"/>
  <c r="AA14" i="9" a="1"/>
  <c r="AA14" i="9" s="1"/>
  <c r="R66" i="16" s="1"/>
  <c r="AA6" i="9" a="1"/>
  <c r="AA6" i="9" s="1"/>
  <c r="AA5" i="9" a="1"/>
  <c r="AA5" i="9" s="1"/>
  <c r="C15" i="16" s="1"/>
  <c r="AA12" i="9" a="1"/>
  <c r="AA12" i="9" s="1"/>
  <c r="R32" i="16" s="1"/>
  <c r="AF9" i="9"/>
  <c r="AF6" i="9"/>
  <c r="AF7" i="9"/>
  <c r="AG7" i="9" s="1" a="1"/>
  <c r="AG7" i="9" s="1"/>
  <c r="M17" i="16" s="1"/>
  <c r="AF24" i="9"/>
  <c r="AG24" i="9" s="1" a="1"/>
  <c r="AG24" i="9" s="1"/>
  <c r="R85" i="16" s="1"/>
  <c r="AF17" i="9"/>
  <c r="AG17" i="9" s="1" a="1"/>
  <c r="AG17" i="9" s="1"/>
  <c r="C68" i="16" s="1"/>
  <c r="AF5" i="9"/>
  <c r="AG5" i="9" s="1" a="1"/>
  <c r="AG5" i="9" s="1"/>
  <c r="C17" i="16" s="1"/>
  <c r="AF21" i="9"/>
  <c r="AF18" i="9"/>
  <c r="AF10" i="9"/>
  <c r="AF13" i="9"/>
  <c r="AG13" i="9" s="1" a="1"/>
  <c r="AG13" i="9" s="1"/>
  <c r="C51" i="16" s="1"/>
  <c r="AF16" i="9"/>
  <c r="AG16" i="9" s="1" a="1"/>
  <c r="AG16" i="9" s="1"/>
  <c r="R51" i="16" s="1"/>
  <c r="AF8" i="9"/>
  <c r="AF25" i="9"/>
  <c r="AF22" i="9"/>
  <c r="AF11" i="9"/>
  <c r="AG11" i="9" s="1" a="1"/>
  <c r="AG11" i="9" s="1"/>
  <c r="M34" i="16" s="1"/>
  <c r="AF15" i="9"/>
  <c r="AF12" i="9"/>
  <c r="AF19" i="9"/>
  <c r="AG19" i="9" s="1" a="1"/>
  <c r="AG19" i="9" s="1"/>
  <c r="M68" i="16" s="1"/>
  <c r="AF14" i="9"/>
  <c r="AG14" i="9" s="1" a="1"/>
  <c r="AG14" i="9" s="1"/>
  <c r="H51" i="16" s="1"/>
  <c r="AF20" i="9"/>
  <c r="AG20" i="9" s="1" a="1"/>
  <c r="AG20" i="9" s="1"/>
  <c r="R68" i="16" s="1"/>
  <c r="AF23" i="9"/>
  <c r="AG23" i="9" s="1" a="1"/>
  <c r="AG23" i="9" s="1"/>
  <c r="M85" i="16" s="1"/>
  <c r="GL19" i="17"/>
  <c r="GJ19" i="17"/>
  <c r="GP19" i="17"/>
  <c r="GF19" i="17"/>
  <c r="GR19" i="17"/>
  <c r="GN19" i="17"/>
  <c r="GH19" i="17"/>
  <c r="GD19" i="17"/>
  <c r="HD19" i="17"/>
  <c r="HB19" i="17"/>
  <c r="GZ19" i="17"/>
  <c r="GX19" i="17"/>
  <c r="HF19" i="17"/>
  <c r="HL19" i="17"/>
  <c r="HH19" i="17"/>
  <c r="HJ19" i="17"/>
  <c r="IE19" i="17"/>
  <c r="HY19" i="17"/>
  <c r="IC19" i="17"/>
  <c r="IA19" i="17"/>
  <c r="HW19" i="17"/>
  <c r="HS19" i="17"/>
  <c r="HQ19" i="17"/>
  <c r="HU19" i="17"/>
  <c r="HC19" i="17"/>
  <c r="HA19" i="17"/>
  <c r="GY19" i="17"/>
  <c r="GW19" i="17"/>
  <c r="HK19" i="17"/>
  <c r="HE19" i="17"/>
  <c r="HI19" i="17"/>
  <c r="HG19" i="17"/>
  <c r="AM19" i="17"/>
  <c r="AK19" i="17"/>
  <c r="AE19" i="17"/>
  <c r="AC19" i="17"/>
  <c r="AA19" i="17"/>
  <c r="AI19" i="17"/>
  <c r="Y19" i="17"/>
  <c r="AG19" i="17"/>
  <c r="GK19" i="17"/>
  <c r="GM19" i="17"/>
  <c r="GI19" i="17"/>
  <c r="GO19" i="17"/>
  <c r="GG19" i="17"/>
  <c r="GQ19" i="17"/>
  <c r="GE19" i="17"/>
  <c r="GC19" i="17"/>
  <c r="EC18" i="17"/>
  <c r="EA18" i="17"/>
  <c r="EG18" i="17"/>
  <c r="EE18" i="17"/>
  <c r="DU18" i="17"/>
  <c r="DW18" i="17"/>
  <c r="DY18" i="17"/>
  <c r="EI18" i="17"/>
  <c r="IV19" i="17"/>
  <c r="IT19" i="17"/>
  <c r="IR19" i="17"/>
  <c r="IP19" i="17"/>
  <c r="IN19" i="17"/>
  <c r="IL19" i="17"/>
  <c r="IZ19" i="17"/>
  <c r="IX19" i="17"/>
  <c r="BB19" i="17"/>
  <c r="AZ19" i="17"/>
  <c r="AX19" i="17"/>
  <c r="BH19" i="17"/>
  <c r="BF19" i="17"/>
  <c r="BD19" i="17"/>
  <c r="AT19" i="17"/>
  <c r="AV19" i="17"/>
  <c r="JS18" i="17"/>
  <c r="JI18" i="17"/>
  <c r="JQ18" i="17"/>
  <c r="JO18" i="17"/>
  <c r="JM18" i="17"/>
  <c r="JE18" i="17"/>
  <c r="JK18" i="17"/>
  <c r="JG18" i="17"/>
  <c r="OW19" i="17"/>
  <c r="OU19" i="17"/>
  <c r="OS19" i="17"/>
  <c r="OQ19" i="17"/>
  <c r="OO19" i="17"/>
  <c r="PA19" i="17"/>
  <c r="OY19" i="17"/>
  <c r="PC19" i="17"/>
  <c r="AF19" i="17"/>
  <c r="AD19" i="17"/>
  <c r="AL19" i="17"/>
  <c r="Z19" i="17"/>
  <c r="AB19" i="17"/>
  <c r="AJ19" i="17"/>
  <c r="AH19" i="17"/>
  <c r="AN19" i="17"/>
  <c r="LU18" i="17"/>
  <c r="LS18" i="17"/>
  <c r="MA18" i="17"/>
  <c r="LQ18" i="17"/>
  <c r="LO18" i="17"/>
  <c r="LY18" i="17"/>
  <c r="LM18" i="17"/>
  <c r="LW18" i="17"/>
  <c r="CH19" i="17"/>
  <c r="CV19" i="17"/>
  <c r="CJ19" i="17"/>
  <c r="CT19" i="17"/>
  <c r="CP19" i="17"/>
  <c r="CR19" i="17"/>
  <c r="CN19" i="17"/>
  <c r="CL19" i="17"/>
  <c r="OJ18" i="17"/>
  <c r="OF18" i="17"/>
  <c r="OD18" i="17"/>
  <c r="NX18" i="17"/>
  <c r="NV18" i="17"/>
  <c r="OH18" i="17"/>
  <c r="OB18" i="17"/>
  <c r="NZ18" i="17"/>
  <c r="OV19" i="17"/>
  <c r="OR19" i="17"/>
  <c r="OP19" i="17"/>
  <c r="OZ19" i="17"/>
  <c r="PB19" i="17"/>
  <c r="OX19" i="17"/>
  <c r="OT19" i="17"/>
  <c r="PD19" i="17"/>
  <c r="IQ19" i="17"/>
  <c r="IM19" i="17"/>
  <c r="IW19" i="17"/>
  <c r="IU19" i="17"/>
  <c r="IO19" i="17"/>
  <c r="IK19" i="17"/>
  <c r="IY19" i="17"/>
  <c r="IS19" i="17"/>
  <c r="JR18" i="17"/>
  <c r="JP18" i="17"/>
  <c r="JF18" i="17"/>
  <c r="JT18" i="17"/>
  <c r="JN18" i="17"/>
  <c r="JJ18" i="17"/>
  <c r="JL18" i="17"/>
  <c r="JH18" i="17"/>
  <c r="AU19" i="17"/>
  <c r="AS19" i="17"/>
  <c r="BG19" i="17"/>
  <c r="BA19" i="17"/>
  <c r="AY19" i="17"/>
  <c r="BE19" i="17"/>
  <c r="BC19" i="17"/>
  <c r="AW19" i="17"/>
  <c r="BX19" i="17"/>
  <c r="BZ19" i="17"/>
  <c r="BN19" i="17"/>
  <c r="CB19" i="17"/>
  <c r="BV19" i="17"/>
  <c r="BP19" i="17"/>
  <c r="BR19" i="17"/>
  <c r="BT19" i="17"/>
  <c r="EV18" i="17"/>
  <c r="ET18" i="17"/>
  <c r="EX18" i="17"/>
  <c r="FB18" i="17"/>
  <c r="EZ18" i="17"/>
  <c r="ER18" i="17"/>
  <c r="EP18" i="17"/>
  <c r="FD18" i="17"/>
  <c r="OI18" i="17"/>
  <c r="OG18" i="17"/>
  <c r="OE18" i="17"/>
  <c r="OC18" i="17"/>
  <c r="OA18" i="17"/>
  <c r="NY18" i="17"/>
  <c r="NW18" i="17"/>
  <c r="NU18" i="17"/>
  <c r="HV19" i="17"/>
  <c r="IF19" i="17"/>
  <c r="ID19" i="17"/>
  <c r="IB19" i="17"/>
  <c r="HR19" i="17"/>
  <c r="HZ19" i="17"/>
  <c r="HX19" i="17"/>
  <c r="HT19" i="17"/>
  <c r="EB18" i="17"/>
  <c r="DZ18" i="17"/>
  <c r="EH18" i="17"/>
  <c r="EF18" i="17"/>
  <c r="DV18" i="17"/>
  <c r="EJ18" i="17"/>
  <c r="ED18" i="17"/>
  <c r="DX18" i="17"/>
  <c r="MB18" i="17"/>
  <c r="LZ18" i="17"/>
  <c r="LV18" i="17"/>
  <c r="LT18" i="17"/>
  <c r="LR18" i="17"/>
  <c r="LP18" i="17"/>
  <c r="LN18" i="17"/>
  <c r="LX18" i="17"/>
  <c r="LE19" i="17"/>
  <c r="KY19" i="17"/>
  <c r="KU19" i="17"/>
  <c r="KS19" i="17"/>
  <c r="KW19" i="17"/>
  <c r="LC19" i="17"/>
  <c r="LA19" i="17"/>
  <c r="LG19" i="17"/>
  <c r="JZ18" i="17"/>
  <c r="KL18" i="17"/>
  <c r="KH18" i="17"/>
  <c r="KF18" i="17"/>
  <c r="KD18" i="17"/>
  <c r="KB18" i="17"/>
  <c r="KN18" i="17"/>
  <c r="KJ18" i="17"/>
  <c r="LF19" i="17"/>
  <c r="LD19" i="17"/>
  <c r="KZ19" i="17"/>
  <c r="KX19" i="17"/>
  <c r="KV19" i="17"/>
  <c r="KT19" i="17"/>
  <c r="LB19" i="17"/>
  <c r="LH19" i="17"/>
  <c r="BW19" i="17"/>
  <c r="CA19" i="17"/>
  <c r="BY19" i="17"/>
  <c r="BM19" i="17"/>
  <c r="BS19" i="17"/>
  <c r="BU19" i="17"/>
  <c r="BQ19" i="17"/>
  <c r="BO19" i="17"/>
  <c r="KE18" i="17"/>
  <c r="KC18" i="17"/>
  <c r="KI18" i="17"/>
  <c r="KM18" i="17"/>
  <c r="KG18" i="17"/>
  <c r="KA18" i="17"/>
  <c r="KK18" i="17"/>
  <c r="JY18" i="17"/>
  <c r="CI19" i="17"/>
  <c r="CG19" i="17"/>
  <c r="CO19" i="17"/>
  <c r="CU19" i="17"/>
  <c r="CS19" i="17"/>
  <c r="CK19" i="17"/>
  <c r="CM19" i="17"/>
  <c r="CQ19" i="17"/>
  <c r="MK19" i="17"/>
  <c r="MI19" i="17"/>
  <c r="MG19" i="17"/>
  <c r="MO19" i="17"/>
  <c r="MS19" i="17"/>
  <c r="MQ19" i="17"/>
  <c r="MM19" i="17"/>
  <c r="MU19" i="17"/>
  <c r="EQ18" i="17"/>
  <c r="EW18" i="17"/>
  <c r="EU18" i="17"/>
  <c r="ES18" i="17"/>
  <c r="EO18" i="17"/>
  <c r="EY18" i="17"/>
  <c r="FC18" i="17"/>
  <c r="FA18" i="17"/>
  <c r="MJ19" i="17"/>
  <c r="MP19" i="17"/>
  <c r="MN19" i="17"/>
  <c r="MT19" i="17"/>
  <c r="MR19" i="17"/>
  <c r="MH19" i="17"/>
  <c r="ML19" i="17"/>
  <c r="MV19" i="17"/>
  <c r="DA18" i="17"/>
  <c r="DC18" i="17"/>
  <c r="DI18" i="17"/>
  <c r="DE18" i="17"/>
  <c r="DO18" i="17"/>
  <c r="DM18" i="17"/>
  <c r="DK18" i="17"/>
  <c r="DG18" i="17"/>
  <c r="FP18" i="17"/>
  <c r="FN18" i="17"/>
  <c r="FR18" i="17"/>
  <c r="FL18" i="17"/>
  <c r="FT18" i="17"/>
  <c r="FJ18" i="17"/>
  <c r="FV18" i="17"/>
  <c r="FX18" i="17"/>
  <c r="NM19" i="17"/>
  <c r="NK19" i="17"/>
  <c r="NI19" i="17"/>
  <c r="NG19" i="17"/>
  <c r="NA19" i="17"/>
  <c r="NO19" i="17"/>
  <c r="NC19" i="17"/>
  <c r="NE19" i="17"/>
  <c r="FO18" i="17"/>
  <c r="FM18" i="17"/>
  <c r="FS18" i="17"/>
  <c r="FQ18" i="17"/>
  <c r="FK18" i="17"/>
  <c r="FI18" i="17"/>
  <c r="FW18" i="17"/>
  <c r="FU18" i="17"/>
  <c r="NL19" i="17"/>
  <c r="NH19" i="17"/>
  <c r="NF19" i="17"/>
  <c r="NP19" i="17"/>
  <c r="NJ19" i="17"/>
  <c r="ND19" i="17"/>
  <c r="NB19" i="17"/>
  <c r="NN19" i="17"/>
  <c r="DB18" i="17"/>
  <c r="DL18" i="17"/>
  <c r="DH18" i="17"/>
  <c r="DJ18" i="17"/>
  <c r="DF18" i="17"/>
  <c r="DP18" i="17"/>
  <c r="DN18" i="17"/>
  <c r="DD18" i="17"/>
  <c r="CZ19" i="17"/>
  <c r="CY19" i="17"/>
  <c r="CX20" i="17"/>
  <c r="AP21" i="17"/>
  <c r="AQ20" i="17"/>
  <c r="AR20" i="17"/>
  <c r="BK20" i="17"/>
  <c r="BL20" i="17"/>
  <c r="BJ21" i="17"/>
  <c r="CE20" i="17"/>
  <c r="CF20" i="17"/>
  <c r="CD21" i="17"/>
  <c r="DT19" i="17"/>
  <c r="DS19" i="17"/>
  <c r="W20" i="17"/>
  <c r="X20" i="17"/>
  <c r="OM20" i="17"/>
  <c r="ON20" i="17"/>
  <c r="NS19" i="17"/>
  <c r="NT19" i="17"/>
  <c r="MZ20" i="17"/>
  <c r="MY20" i="17"/>
  <c r="ME20" i="17"/>
  <c r="MF20" i="17"/>
  <c r="JW19" i="17"/>
  <c r="JX19" i="17"/>
  <c r="KQ20" i="17"/>
  <c r="KR20" i="17"/>
  <c r="LK19" i="17"/>
  <c r="LL19" i="17"/>
  <c r="JC19" i="17"/>
  <c r="JD19" i="17"/>
  <c r="II20" i="17"/>
  <c r="IJ20" i="17"/>
  <c r="HP20" i="17"/>
  <c r="HO20" i="17"/>
  <c r="GU20" i="17"/>
  <c r="GV20" i="17"/>
  <c r="GB20" i="17"/>
  <c r="GA20" i="17"/>
  <c r="FH19" i="17"/>
  <c r="FG19" i="17"/>
  <c r="EN19" i="17"/>
  <c r="EM19" i="17"/>
  <c r="OL21" i="17"/>
  <c r="NR20" i="17"/>
  <c r="MX21" i="17"/>
  <c r="MD21" i="17"/>
  <c r="LJ20" i="17"/>
  <c r="KP21" i="17"/>
  <c r="JV20" i="17"/>
  <c r="JB20" i="17"/>
  <c r="IH21" i="17"/>
  <c r="HN21" i="17"/>
  <c r="GT21" i="17"/>
  <c r="FZ21" i="17"/>
  <c r="FF20" i="17"/>
  <c r="EL20" i="17"/>
  <c r="DR20" i="17"/>
  <c r="V21" i="17"/>
  <c r="H32" i="16"/>
  <c r="H66" i="16"/>
  <c r="C32" i="16"/>
  <c r="R83" i="16"/>
  <c r="C66" i="16"/>
  <c r="AC9" i="9"/>
  <c r="AC8" i="9"/>
  <c r="AC5" i="9"/>
  <c r="AC6" i="9"/>
  <c r="AD6" i="9" s="1" a="1"/>
  <c r="AD6" i="9" s="1"/>
  <c r="AC16" i="9"/>
  <c r="AD16" i="9" s="1" a="1"/>
  <c r="AD16" i="9" s="1"/>
  <c r="AC10" i="9"/>
  <c r="AD10" i="9" s="1" a="1"/>
  <c r="AD10" i="9" s="1"/>
  <c r="AC18" i="9"/>
  <c r="AD18" i="9" s="1" a="1"/>
  <c r="AD18" i="9" s="1"/>
  <c r="AC7" i="9"/>
  <c r="AC14" i="9"/>
  <c r="AC15" i="9"/>
  <c r="AD15" i="9" s="1" a="1"/>
  <c r="AD15" i="9" s="1"/>
  <c r="AC13" i="9"/>
  <c r="AC19" i="9"/>
  <c r="AC22" i="9"/>
  <c r="AD22" i="9" s="1" a="1"/>
  <c r="AD22" i="9" s="1"/>
  <c r="AC21" i="9"/>
  <c r="AC20" i="9"/>
  <c r="AD20" i="9" s="1" a="1"/>
  <c r="AD20" i="9" s="1"/>
  <c r="AC25" i="9"/>
  <c r="AC24" i="9"/>
  <c r="AC23" i="9"/>
  <c r="AC12" i="9"/>
  <c r="AC17" i="9"/>
  <c r="AC11" i="9"/>
  <c r="AG6" i="9" l="1" a="1"/>
  <c r="AG6" i="9" s="1"/>
  <c r="H17" i="16" s="1"/>
  <c r="H15" i="16"/>
  <c r="AG12" i="9" a="1"/>
  <c r="AG12" i="9" s="1"/>
  <c r="R34" i="16" s="1"/>
  <c r="AG22" i="9" a="1"/>
  <c r="AG22" i="9" s="1"/>
  <c r="H85" i="16" s="1"/>
  <c r="AG25" i="9" a="1"/>
  <c r="AG25" i="9" s="1"/>
  <c r="C102" i="16" s="1"/>
  <c r="AG15" i="9" a="1"/>
  <c r="AG15" i="9" s="1"/>
  <c r="M51" i="16" s="1"/>
  <c r="AG8" i="9" a="1"/>
  <c r="AG8" i="9" s="1"/>
  <c r="R17" i="16" s="1"/>
  <c r="AG9" i="9" a="1"/>
  <c r="AG9" i="9" s="1"/>
  <c r="C34" i="16" s="1"/>
  <c r="AG10" i="9" a="1"/>
  <c r="AG10" i="9" s="1"/>
  <c r="H34" i="16" s="1"/>
  <c r="AG18" i="9" a="1"/>
  <c r="AG18" i="9" s="1"/>
  <c r="H68" i="16" s="1"/>
  <c r="AG21" i="9" a="1"/>
  <c r="AG21" i="9" s="1"/>
  <c r="C85" i="16" s="1"/>
  <c r="M15" i="16"/>
  <c r="AD19" i="9" a="1"/>
  <c r="AD19" i="9" s="1"/>
  <c r="H67" i="16" s="1"/>
  <c r="AD7" i="9" a="1"/>
  <c r="AD7" i="9" s="1"/>
  <c r="M16" i="16" s="1"/>
  <c r="AD5" i="9" a="1"/>
  <c r="AD5" i="9" s="1"/>
  <c r="C16" i="16" s="1"/>
  <c r="H49" i="16"/>
  <c r="AD14" i="9" a="1"/>
  <c r="AD14" i="9" s="1"/>
  <c r="R67" i="16" s="1"/>
  <c r="AD13" i="9" a="1"/>
  <c r="AD13" i="9" s="1"/>
  <c r="C50" i="16" s="1"/>
  <c r="R15" i="16"/>
  <c r="AD11" i="9" a="1"/>
  <c r="AD11" i="9" s="1"/>
  <c r="AD9" i="9" a="1"/>
  <c r="AD9" i="9" s="1"/>
  <c r="C33" i="16" s="1"/>
  <c r="M83" i="16"/>
  <c r="AD23" i="9" a="1"/>
  <c r="AD23" i="9" s="1"/>
  <c r="M84" i="16" s="1"/>
  <c r="AD8" i="9" a="1"/>
  <c r="AD8" i="9" s="1"/>
  <c r="AD12" i="9" a="1"/>
  <c r="AD12" i="9" s="1"/>
  <c r="C49" i="16"/>
  <c r="AD24" i="9" a="1"/>
  <c r="AD24" i="9" s="1"/>
  <c r="R84" i="16" s="1"/>
  <c r="AD25" i="9" a="1"/>
  <c r="AD25" i="9" s="1"/>
  <c r="C101" i="16" s="1"/>
  <c r="M32" i="16"/>
  <c r="AD17" i="9" a="1"/>
  <c r="AD17" i="9" s="1"/>
  <c r="C83" i="16"/>
  <c r="M49" i="16"/>
  <c r="AD21" i="9" a="1"/>
  <c r="AD21" i="9" s="1"/>
  <c r="C84" i="16" s="1"/>
  <c r="R49" i="16"/>
  <c r="IA20" i="17"/>
  <c r="HY20" i="17"/>
  <c r="IE20" i="17"/>
  <c r="HW20" i="17"/>
  <c r="IC20" i="17"/>
  <c r="HU20" i="17"/>
  <c r="HS20" i="17"/>
  <c r="HQ20" i="17"/>
  <c r="GE20" i="17"/>
  <c r="GC20" i="17"/>
  <c r="GO20" i="17"/>
  <c r="GI20" i="17"/>
  <c r="GG20" i="17"/>
  <c r="GK20" i="17"/>
  <c r="GQ20" i="17"/>
  <c r="GM20" i="17"/>
  <c r="OZ20" i="17"/>
  <c r="OV20" i="17"/>
  <c r="OT20" i="17"/>
  <c r="PD20" i="17"/>
  <c r="OR20" i="17"/>
  <c r="OP20" i="17"/>
  <c r="OX20" i="17"/>
  <c r="PB20" i="17"/>
  <c r="HH20" i="17"/>
  <c r="HF20" i="17"/>
  <c r="HL20" i="17"/>
  <c r="HJ20" i="17"/>
  <c r="HB20" i="17"/>
  <c r="GZ20" i="17"/>
  <c r="GX20" i="17"/>
  <c r="HD20" i="17"/>
  <c r="AI20" i="17"/>
  <c r="AK20" i="17"/>
  <c r="AG20" i="17"/>
  <c r="AM20" i="17"/>
  <c r="AE20" i="17"/>
  <c r="AC20" i="17"/>
  <c r="AA20" i="17"/>
  <c r="Y20" i="17"/>
  <c r="OJ19" i="17"/>
  <c r="OH19" i="17"/>
  <c r="NX19" i="17"/>
  <c r="NV19" i="17"/>
  <c r="OB19" i="17"/>
  <c r="OF19" i="17"/>
  <c r="NZ19" i="17"/>
  <c r="OD19" i="17"/>
  <c r="ID20" i="17"/>
  <c r="IF20" i="17"/>
  <c r="HX20" i="17"/>
  <c r="HV20" i="17"/>
  <c r="IB20" i="17"/>
  <c r="HZ20" i="17"/>
  <c r="HT20" i="17"/>
  <c r="HR20" i="17"/>
  <c r="EG19" i="17"/>
  <c r="EE19" i="17"/>
  <c r="EA19" i="17"/>
  <c r="EI19" i="17"/>
  <c r="DW19" i="17"/>
  <c r="DU19" i="17"/>
  <c r="EC19" i="17"/>
  <c r="DY19" i="17"/>
  <c r="EF19" i="17"/>
  <c r="ED19" i="17"/>
  <c r="EB19" i="17"/>
  <c r="DZ19" i="17"/>
  <c r="DX19" i="17"/>
  <c r="DV19" i="17"/>
  <c r="EH19" i="17"/>
  <c r="EJ19" i="17"/>
  <c r="CL20" i="17"/>
  <c r="CJ20" i="17"/>
  <c r="CH20" i="17"/>
  <c r="CN20" i="17"/>
  <c r="CR20" i="17"/>
  <c r="CP20" i="17"/>
  <c r="CV20" i="17"/>
  <c r="CT20" i="17"/>
  <c r="LN19" i="17"/>
  <c r="MB19" i="17"/>
  <c r="LP19" i="17"/>
  <c r="LZ19" i="17"/>
  <c r="LX19" i="17"/>
  <c r="LV19" i="17"/>
  <c r="LR19" i="17"/>
  <c r="LT19" i="17"/>
  <c r="PA20" i="17"/>
  <c r="OY20" i="17"/>
  <c r="OW20" i="17"/>
  <c r="OU20" i="17"/>
  <c r="OS20" i="17"/>
  <c r="OQ20" i="17"/>
  <c r="PC20" i="17"/>
  <c r="OO20" i="17"/>
  <c r="CM20" i="17"/>
  <c r="CK20" i="17"/>
  <c r="CO20" i="17"/>
  <c r="CI20" i="17"/>
  <c r="CG20" i="17"/>
  <c r="CQ20" i="17"/>
  <c r="CU20" i="17"/>
  <c r="CS20" i="17"/>
  <c r="CB20" i="17"/>
  <c r="BP20" i="17"/>
  <c r="BN20" i="17"/>
  <c r="BT20" i="17"/>
  <c r="BR20" i="17"/>
  <c r="BZ20" i="17"/>
  <c r="BX20" i="17"/>
  <c r="BV20" i="17"/>
  <c r="GF20" i="17"/>
  <c r="GD20" i="17"/>
  <c r="GJ20" i="17"/>
  <c r="GH20" i="17"/>
  <c r="GL20" i="17"/>
  <c r="GP20" i="17"/>
  <c r="GN20" i="17"/>
  <c r="GR20" i="17"/>
  <c r="LH20" i="17"/>
  <c r="LF20" i="17"/>
  <c r="LB20" i="17"/>
  <c r="KZ20" i="17"/>
  <c r="KX20" i="17"/>
  <c r="KV20" i="17"/>
  <c r="KT20" i="17"/>
  <c r="LD20" i="17"/>
  <c r="KD19" i="17"/>
  <c r="KB19" i="17"/>
  <c r="KN19" i="17"/>
  <c r="KL19" i="17"/>
  <c r="KF19" i="17"/>
  <c r="JZ19" i="17"/>
  <c r="KJ19" i="17"/>
  <c r="KH19" i="17"/>
  <c r="AL20" i="17"/>
  <c r="AJ20" i="17"/>
  <c r="AH20" i="17"/>
  <c r="AF20" i="17"/>
  <c r="AD20" i="17"/>
  <c r="AN20" i="17"/>
  <c r="AB20" i="17"/>
  <c r="Z20" i="17"/>
  <c r="KY20" i="17"/>
  <c r="KW20" i="17"/>
  <c r="LA20" i="17"/>
  <c r="KU20" i="17"/>
  <c r="KS20" i="17"/>
  <c r="LG20" i="17"/>
  <c r="LE20" i="17"/>
  <c r="LC20" i="17"/>
  <c r="HG20" i="17"/>
  <c r="HE20" i="17"/>
  <c r="GW20" i="17"/>
  <c r="HK20" i="17"/>
  <c r="HA20" i="17"/>
  <c r="GY20" i="17"/>
  <c r="HI20" i="17"/>
  <c r="HC20" i="17"/>
  <c r="IZ20" i="17"/>
  <c r="IP20" i="17"/>
  <c r="IX20" i="17"/>
  <c r="IV20" i="17"/>
  <c r="IR20" i="17"/>
  <c r="IN20" i="17"/>
  <c r="IL20" i="17"/>
  <c r="IT20" i="17"/>
  <c r="NU19" i="17"/>
  <c r="OI19" i="17"/>
  <c r="NY19" i="17"/>
  <c r="NW19" i="17"/>
  <c r="OC19" i="17"/>
  <c r="OA19" i="17"/>
  <c r="OG19" i="17"/>
  <c r="OE19" i="17"/>
  <c r="IU20" i="17"/>
  <c r="IQ20" i="17"/>
  <c r="IK20" i="17"/>
  <c r="IY20" i="17"/>
  <c r="IW20" i="17"/>
  <c r="IO20" i="17"/>
  <c r="IS20" i="17"/>
  <c r="IM20" i="17"/>
  <c r="JI19" i="17"/>
  <c r="JG19" i="17"/>
  <c r="JE19" i="17"/>
  <c r="JS19" i="17"/>
  <c r="JQ19" i="17"/>
  <c r="JM19" i="17"/>
  <c r="JK19" i="17"/>
  <c r="JO19" i="17"/>
  <c r="LM19" i="17"/>
  <c r="LY19" i="17"/>
  <c r="LQ19" i="17"/>
  <c r="LO19" i="17"/>
  <c r="LW19" i="17"/>
  <c r="LU19" i="17"/>
  <c r="LS19" i="17"/>
  <c r="MA19" i="17"/>
  <c r="ER19" i="17"/>
  <c r="EP19" i="17"/>
  <c r="FD19" i="17"/>
  <c r="ET19" i="17"/>
  <c r="FB19" i="17"/>
  <c r="EZ19" i="17"/>
  <c r="EX19" i="17"/>
  <c r="EV19" i="17"/>
  <c r="JT19" i="17"/>
  <c r="JL19" i="17"/>
  <c r="JH19" i="17"/>
  <c r="JF19" i="17"/>
  <c r="JJ19" i="17"/>
  <c r="JR19" i="17"/>
  <c r="JN19" i="17"/>
  <c r="JP19" i="17"/>
  <c r="BS20" i="17"/>
  <c r="BO20" i="17"/>
  <c r="BM20" i="17"/>
  <c r="BU20" i="17"/>
  <c r="BQ20" i="17"/>
  <c r="CA20" i="17"/>
  <c r="BY20" i="17"/>
  <c r="BW20" i="17"/>
  <c r="DE19" i="17"/>
  <c r="DI19" i="17"/>
  <c r="DG19" i="17"/>
  <c r="DA19" i="17"/>
  <c r="DM19" i="17"/>
  <c r="DK19" i="17"/>
  <c r="DC19" i="17"/>
  <c r="DO19" i="17"/>
  <c r="AV20" i="17"/>
  <c r="AT20" i="17"/>
  <c r="BB20" i="17"/>
  <c r="AZ20" i="17"/>
  <c r="AX20" i="17"/>
  <c r="BF20" i="17"/>
  <c r="BH20" i="17"/>
  <c r="BD20" i="17"/>
  <c r="KM19" i="17"/>
  <c r="KK19" i="17"/>
  <c r="KG19" i="17"/>
  <c r="KE19" i="17"/>
  <c r="KC19" i="17"/>
  <c r="KA19" i="17"/>
  <c r="JY19" i="17"/>
  <c r="KI19" i="17"/>
  <c r="AY20" i="17"/>
  <c r="AW20" i="17"/>
  <c r="AU20" i="17"/>
  <c r="AS20" i="17"/>
  <c r="BG20" i="17"/>
  <c r="BC20" i="17"/>
  <c r="BA20" i="17"/>
  <c r="BE20" i="17"/>
  <c r="EU19" i="17"/>
  <c r="EQ19" i="17"/>
  <c r="EO19" i="17"/>
  <c r="FC19" i="17"/>
  <c r="FA19" i="17"/>
  <c r="ES19" i="17"/>
  <c r="EY19" i="17"/>
  <c r="EW19" i="17"/>
  <c r="MN20" i="17"/>
  <c r="MJ20" i="17"/>
  <c r="MV20" i="17"/>
  <c r="MR20" i="17"/>
  <c r="ML20" i="17"/>
  <c r="MT20" i="17"/>
  <c r="MH20" i="17"/>
  <c r="MP20" i="17"/>
  <c r="MO20" i="17"/>
  <c r="MM20" i="17"/>
  <c r="MK20" i="17"/>
  <c r="MI20" i="17"/>
  <c r="MQ20" i="17"/>
  <c r="MU20" i="17"/>
  <c r="MS20" i="17"/>
  <c r="MG20" i="17"/>
  <c r="FS19" i="17"/>
  <c r="FQ19" i="17"/>
  <c r="FM19" i="17"/>
  <c r="FU19" i="17"/>
  <c r="FK19" i="17"/>
  <c r="FI19" i="17"/>
  <c r="FW19" i="17"/>
  <c r="FO19" i="17"/>
  <c r="NO20" i="17"/>
  <c r="NM20" i="17"/>
  <c r="NK20" i="17"/>
  <c r="NE20" i="17"/>
  <c r="NI20" i="17"/>
  <c r="NG20" i="17"/>
  <c r="NA20" i="17"/>
  <c r="NC20" i="17"/>
  <c r="FT19" i="17"/>
  <c r="FR19" i="17"/>
  <c r="FX19" i="17"/>
  <c r="FV19" i="17"/>
  <c r="FP19" i="17"/>
  <c r="FJ19" i="17"/>
  <c r="FN19" i="17"/>
  <c r="FL19" i="17"/>
  <c r="NP20" i="17"/>
  <c r="NL20" i="17"/>
  <c r="NJ20" i="17"/>
  <c r="ND20" i="17"/>
  <c r="NN20" i="17"/>
  <c r="NH20" i="17"/>
  <c r="NF20" i="17"/>
  <c r="NB20" i="17"/>
  <c r="DD19" i="17"/>
  <c r="DH19" i="17"/>
  <c r="DF19" i="17"/>
  <c r="DP19" i="17"/>
  <c r="DN19" i="17"/>
  <c r="DL19" i="17"/>
  <c r="DB19" i="17"/>
  <c r="DJ19" i="17"/>
  <c r="CX21" i="17"/>
  <c r="CZ20" i="17"/>
  <c r="CY20" i="17"/>
  <c r="CD22" i="17"/>
  <c r="CE21" i="17"/>
  <c r="CF21" i="17"/>
  <c r="BJ22" i="17"/>
  <c r="BL21" i="17"/>
  <c r="BK21" i="17"/>
  <c r="AP22" i="17"/>
  <c r="AR21" i="17"/>
  <c r="AQ21" i="17"/>
  <c r="X21" i="17"/>
  <c r="W21" i="17"/>
  <c r="DS20" i="17"/>
  <c r="DT20" i="17"/>
  <c r="ON21" i="17"/>
  <c r="OM21" i="17"/>
  <c r="NT20" i="17"/>
  <c r="NS20" i="17"/>
  <c r="MZ21" i="17"/>
  <c r="MY21" i="17"/>
  <c r="ME21" i="17"/>
  <c r="MF21" i="17"/>
  <c r="JX20" i="17"/>
  <c r="JW20" i="17"/>
  <c r="KQ21" i="17"/>
  <c r="KR21" i="17"/>
  <c r="LK20" i="17"/>
  <c r="LL20" i="17"/>
  <c r="JC20" i="17"/>
  <c r="JD20" i="17"/>
  <c r="IJ21" i="17"/>
  <c r="II21" i="17"/>
  <c r="HP21" i="17"/>
  <c r="HO21" i="17"/>
  <c r="GU21" i="17"/>
  <c r="GV21" i="17"/>
  <c r="GA21" i="17"/>
  <c r="GB21" i="17"/>
  <c r="FH20" i="17"/>
  <c r="FG20" i="17"/>
  <c r="EM20" i="17"/>
  <c r="EN20" i="17"/>
  <c r="OL22" i="17"/>
  <c r="NR21" i="17"/>
  <c r="MX22" i="17"/>
  <c r="MD22" i="17"/>
  <c r="LJ21" i="17"/>
  <c r="KP22" i="17"/>
  <c r="JV21" i="17"/>
  <c r="JB21" i="17"/>
  <c r="IH22" i="17"/>
  <c r="HN22" i="17"/>
  <c r="GT22" i="17"/>
  <c r="FZ22" i="17"/>
  <c r="FF21" i="17"/>
  <c r="EL21" i="17"/>
  <c r="DR21" i="17"/>
  <c r="V22" i="17"/>
  <c r="H33" i="16"/>
  <c r="R50" i="16"/>
  <c r="M50" i="16"/>
  <c r="M67" i="16"/>
  <c r="H50" i="16"/>
  <c r="H84" i="16"/>
  <c r="H16" i="16" l="1"/>
  <c r="R33" i="16"/>
  <c r="R16" i="16"/>
  <c r="C67" i="16"/>
  <c r="M33" i="16"/>
  <c r="GI21" i="17"/>
  <c r="GG21" i="17"/>
  <c r="GE21" i="17"/>
  <c r="GC21" i="17"/>
  <c r="GQ21" i="17"/>
  <c r="GO21" i="17"/>
  <c r="GK21" i="17"/>
  <c r="GM21" i="17"/>
  <c r="AA21" i="17"/>
  <c r="Y21" i="17"/>
  <c r="AM21" i="17"/>
  <c r="AK21" i="17"/>
  <c r="AI21" i="17"/>
  <c r="AG21" i="17"/>
  <c r="AE21" i="17"/>
  <c r="AC21" i="17"/>
  <c r="GJ21" i="17"/>
  <c r="GH21" i="17"/>
  <c r="GF21" i="17"/>
  <c r="GD21" i="17"/>
  <c r="GL21" i="17"/>
  <c r="GR21" i="17"/>
  <c r="GP21" i="17"/>
  <c r="GN21" i="17"/>
  <c r="HL21" i="17"/>
  <c r="HJ21" i="17"/>
  <c r="HD21" i="17"/>
  <c r="GX21" i="17"/>
  <c r="HH21" i="17"/>
  <c r="HB21" i="17"/>
  <c r="GZ21" i="17"/>
  <c r="HF21" i="17"/>
  <c r="HK21" i="17"/>
  <c r="HI21" i="17"/>
  <c r="HA21" i="17"/>
  <c r="GW21" i="17"/>
  <c r="GY21" i="17"/>
  <c r="HG21" i="17"/>
  <c r="HE21" i="17"/>
  <c r="HC21" i="17"/>
  <c r="HS21" i="17"/>
  <c r="HQ21" i="17"/>
  <c r="HW21" i="17"/>
  <c r="HU21" i="17"/>
  <c r="IC21" i="17"/>
  <c r="IA21" i="17"/>
  <c r="IE21" i="17"/>
  <c r="HY21" i="17"/>
  <c r="NY20" i="17"/>
  <c r="NW20" i="17"/>
  <c r="NU20" i="17"/>
  <c r="OI20" i="17"/>
  <c r="OA20" i="17"/>
  <c r="OG20" i="17"/>
  <c r="OE20" i="17"/>
  <c r="OC20" i="17"/>
  <c r="HX21" i="17"/>
  <c r="HV21" i="17"/>
  <c r="IB21" i="17"/>
  <c r="HZ21" i="17"/>
  <c r="HR21" i="17"/>
  <c r="IF21" i="17"/>
  <c r="ID21" i="17"/>
  <c r="HT21" i="17"/>
  <c r="JF20" i="17"/>
  <c r="JR20" i="17"/>
  <c r="JN20" i="17"/>
  <c r="JL20" i="17"/>
  <c r="JT20" i="17"/>
  <c r="JP20" i="17"/>
  <c r="JH20" i="17"/>
  <c r="JJ20" i="17"/>
  <c r="PC21" i="17"/>
  <c r="PA21" i="17"/>
  <c r="OY21" i="17"/>
  <c r="OS21" i="17"/>
  <c r="OQ21" i="17"/>
  <c r="OO21" i="17"/>
  <c r="OW21" i="17"/>
  <c r="OU21" i="17"/>
  <c r="AH21" i="17"/>
  <c r="AF21" i="17"/>
  <c r="AJ21" i="17"/>
  <c r="AD21" i="17"/>
  <c r="Z21" i="17"/>
  <c r="AB21" i="17"/>
  <c r="AL21" i="17"/>
  <c r="AN21" i="17"/>
  <c r="IN21" i="17"/>
  <c r="IL21" i="17"/>
  <c r="IR21" i="17"/>
  <c r="IP21" i="17"/>
  <c r="IZ21" i="17"/>
  <c r="IX21" i="17"/>
  <c r="IT21" i="17"/>
  <c r="IV21" i="17"/>
  <c r="JS20" i="17"/>
  <c r="JQ20" i="17"/>
  <c r="JE20" i="17"/>
  <c r="JM20" i="17"/>
  <c r="JG20" i="17"/>
  <c r="JO20" i="17"/>
  <c r="JK20" i="17"/>
  <c r="JI20" i="17"/>
  <c r="LQ20" i="17"/>
  <c r="LU20" i="17"/>
  <c r="MA20" i="17"/>
  <c r="LY20" i="17"/>
  <c r="LW20" i="17"/>
  <c r="LS20" i="17"/>
  <c r="LO20" i="17"/>
  <c r="LM20" i="17"/>
  <c r="EJ20" i="17"/>
  <c r="EH20" i="17"/>
  <c r="DZ20" i="17"/>
  <c r="DX20" i="17"/>
  <c r="DV20" i="17"/>
  <c r="EF20" i="17"/>
  <c r="EB20" i="17"/>
  <c r="ED20" i="17"/>
  <c r="BC21" i="17"/>
  <c r="BA21" i="17"/>
  <c r="AY21" i="17"/>
  <c r="AW21" i="17"/>
  <c r="AU21" i="17"/>
  <c r="AS21" i="17"/>
  <c r="BG21" i="17"/>
  <c r="BE21" i="17"/>
  <c r="BD21" i="17"/>
  <c r="BB21" i="17"/>
  <c r="AZ21" i="17"/>
  <c r="AX21" i="17"/>
  <c r="AV21" i="17"/>
  <c r="AT21" i="17"/>
  <c r="BF21" i="17"/>
  <c r="BH21" i="17"/>
  <c r="CQ21" i="17"/>
  <c r="CO21" i="17"/>
  <c r="CS21" i="17"/>
  <c r="CM21" i="17"/>
  <c r="CK21" i="17"/>
  <c r="CI21" i="17"/>
  <c r="CU21" i="17"/>
  <c r="CG21" i="17"/>
  <c r="MR21" i="17"/>
  <c r="MN21" i="17"/>
  <c r="MJ21" i="17"/>
  <c r="MH21" i="17"/>
  <c r="MT21" i="17"/>
  <c r="MP21" i="17"/>
  <c r="ML21" i="17"/>
  <c r="MV21" i="17"/>
  <c r="BO21" i="17"/>
  <c r="BM21" i="17"/>
  <c r="BY21" i="17"/>
  <c r="BW21" i="17"/>
  <c r="BU21" i="17"/>
  <c r="BS21" i="17"/>
  <c r="BQ21" i="17"/>
  <c r="CA21" i="17"/>
  <c r="BX21" i="17"/>
  <c r="BV21" i="17"/>
  <c r="CB21" i="17"/>
  <c r="BN21" i="17"/>
  <c r="BP21" i="17"/>
  <c r="BR21" i="17"/>
  <c r="BT21" i="17"/>
  <c r="BZ21" i="17"/>
  <c r="DI20" i="17"/>
  <c r="DG20" i="17"/>
  <c r="DO20" i="17"/>
  <c r="DM20" i="17"/>
  <c r="DE20" i="17"/>
  <c r="DK20" i="17"/>
  <c r="DA20" i="17"/>
  <c r="DC20" i="17"/>
  <c r="EI20" i="17"/>
  <c r="DY20" i="17"/>
  <c r="DW20" i="17"/>
  <c r="EA20" i="17"/>
  <c r="EE20" i="17"/>
  <c r="EG20" i="17"/>
  <c r="DU20" i="17"/>
  <c r="EC20" i="17"/>
  <c r="IY21" i="17"/>
  <c r="IU21" i="17"/>
  <c r="IQ21" i="17"/>
  <c r="IM21" i="17"/>
  <c r="IK21" i="17"/>
  <c r="IO21" i="17"/>
  <c r="IW21" i="17"/>
  <c r="IS21" i="17"/>
  <c r="KT21" i="17"/>
  <c r="LH21" i="17"/>
  <c r="LF21" i="17"/>
  <c r="LD21" i="17"/>
  <c r="KZ21" i="17"/>
  <c r="LB21" i="17"/>
  <c r="KX21" i="17"/>
  <c r="KV21" i="17"/>
  <c r="JY20" i="17"/>
  <c r="KI20" i="17"/>
  <c r="KK20" i="17"/>
  <c r="KG20" i="17"/>
  <c r="KE20" i="17"/>
  <c r="KA20" i="17"/>
  <c r="KC20" i="17"/>
  <c r="KM20" i="17"/>
  <c r="KH20" i="17"/>
  <c r="KF20" i="17"/>
  <c r="KB20" i="17"/>
  <c r="JZ20" i="17"/>
  <c r="KJ20" i="17"/>
  <c r="KL20" i="17"/>
  <c r="KD20" i="17"/>
  <c r="KN20" i="17"/>
  <c r="NA21" i="17"/>
  <c r="NO21" i="17"/>
  <c r="NE21" i="17"/>
  <c r="NC21" i="17"/>
  <c r="NI21" i="17"/>
  <c r="NK21" i="17"/>
  <c r="NM21" i="17"/>
  <c r="NG21" i="17"/>
  <c r="DH20" i="17"/>
  <c r="DP20" i="17"/>
  <c r="DN20" i="17"/>
  <c r="DB20" i="17"/>
  <c r="DD20" i="17"/>
  <c r="DL20" i="17"/>
  <c r="DF20" i="17"/>
  <c r="DJ20" i="17"/>
  <c r="NX20" i="17"/>
  <c r="OB20" i="17"/>
  <c r="OJ20" i="17"/>
  <c r="OH20" i="17"/>
  <c r="OF20" i="17"/>
  <c r="OD20" i="17"/>
  <c r="NZ20" i="17"/>
  <c r="NV20" i="17"/>
  <c r="PD21" i="17"/>
  <c r="OZ21" i="17"/>
  <c r="OX21" i="17"/>
  <c r="OR21" i="17"/>
  <c r="PB21" i="17"/>
  <c r="OV21" i="17"/>
  <c r="OP21" i="17"/>
  <c r="OT21" i="17"/>
  <c r="LR20" i="17"/>
  <c r="LP20" i="17"/>
  <c r="LN20" i="17"/>
  <c r="MB20" i="17"/>
  <c r="LZ20" i="17"/>
  <c r="LX20" i="17"/>
  <c r="LV20" i="17"/>
  <c r="LT20" i="17"/>
  <c r="KS21" i="17"/>
  <c r="LE21" i="17"/>
  <c r="LG21" i="17"/>
  <c r="KY21" i="17"/>
  <c r="LC21" i="17"/>
  <c r="KU21" i="17"/>
  <c r="KW21" i="17"/>
  <c r="LA21" i="17"/>
  <c r="CP21" i="17"/>
  <c r="CN21" i="17"/>
  <c r="CT21" i="17"/>
  <c r="CV21" i="17"/>
  <c r="CH21" i="17"/>
  <c r="CR21" i="17"/>
  <c r="CL21" i="17"/>
  <c r="CJ21" i="17"/>
  <c r="EV20" i="17"/>
  <c r="ET20" i="17"/>
  <c r="EP20" i="17"/>
  <c r="FD20" i="17"/>
  <c r="EZ20" i="17"/>
  <c r="ER20" i="17"/>
  <c r="FB20" i="17"/>
  <c r="EX20" i="17"/>
  <c r="EY20" i="17"/>
  <c r="EW20" i="17"/>
  <c r="EU20" i="17"/>
  <c r="EO20" i="17"/>
  <c r="FA20" i="17"/>
  <c r="FC20" i="17"/>
  <c r="ES20" i="17"/>
  <c r="EQ20" i="17"/>
  <c r="MS21" i="17"/>
  <c r="MQ21" i="17"/>
  <c r="MO21" i="17"/>
  <c r="MM21" i="17"/>
  <c r="MI21" i="17"/>
  <c r="MG21" i="17"/>
  <c r="MU21" i="17"/>
  <c r="MK21" i="17"/>
  <c r="FW20" i="17"/>
  <c r="FU20" i="17"/>
  <c r="FK20" i="17"/>
  <c r="FI20" i="17"/>
  <c r="FO20" i="17"/>
  <c r="FM20" i="17"/>
  <c r="FS20" i="17"/>
  <c r="FQ20" i="17"/>
  <c r="FX20" i="17"/>
  <c r="FV20" i="17"/>
  <c r="FJ20" i="17"/>
  <c r="FP20" i="17"/>
  <c r="FN20" i="17"/>
  <c r="FT20" i="17"/>
  <c r="FL20" i="17"/>
  <c r="FR20" i="17"/>
  <c r="NP21" i="17"/>
  <c r="NN21" i="17"/>
  <c r="ND21" i="17"/>
  <c r="NB21" i="17"/>
  <c r="NJ21" i="17"/>
  <c r="NL21" i="17"/>
  <c r="NH21" i="17"/>
  <c r="NF21" i="17"/>
  <c r="CY21" i="17"/>
  <c r="CZ21" i="17"/>
  <c r="CX22" i="17"/>
  <c r="AQ22" i="17"/>
  <c r="AR22" i="17"/>
  <c r="AP23" i="17"/>
  <c r="BL22" i="17"/>
  <c r="BK22" i="17"/>
  <c r="BJ23" i="17"/>
  <c r="CE22" i="17"/>
  <c r="CF22" i="17"/>
  <c r="CD23" i="17"/>
  <c r="DS21" i="17"/>
  <c r="DT21" i="17"/>
  <c r="X22" i="17"/>
  <c r="W22" i="17"/>
  <c r="ON22" i="17"/>
  <c r="OM22" i="17"/>
  <c r="NT21" i="17"/>
  <c r="NS21" i="17"/>
  <c r="MZ22" i="17"/>
  <c r="MY22" i="17"/>
  <c r="ME22" i="17"/>
  <c r="MF22" i="17"/>
  <c r="JW21" i="17"/>
  <c r="JX21" i="17"/>
  <c r="KQ22" i="17"/>
  <c r="KR22" i="17"/>
  <c r="LL21" i="17"/>
  <c r="LK21" i="17"/>
  <c r="JC21" i="17"/>
  <c r="JD21" i="17"/>
  <c r="IJ22" i="17"/>
  <c r="II22" i="17"/>
  <c r="HP22" i="17"/>
  <c r="HO22" i="17"/>
  <c r="GV22" i="17"/>
  <c r="GU22" i="17"/>
  <c r="GA22" i="17"/>
  <c r="GB22" i="17"/>
  <c r="FH21" i="17"/>
  <c r="FG21" i="17"/>
  <c r="EN21" i="17"/>
  <c r="EM21" i="17"/>
  <c r="OL23" i="17"/>
  <c r="NR22" i="17"/>
  <c r="MX23" i="17"/>
  <c r="MD23" i="17"/>
  <c r="LJ22" i="17"/>
  <c r="KP23" i="17"/>
  <c r="JV22" i="17"/>
  <c r="JB22" i="17"/>
  <c r="IH23" i="17"/>
  <c r="HN23" i="17"/>
  <c r="GT23" i="17"/>
  <c r="FZ23" i="17"/>
  <c r="FF22" i="17"/>
  <c r="EL22" i="17"/>
  <c r="DR22" i="17"/>
  <c r="V23" i="17"/>
  <c r="OC21" i="17" l="1"/>
  <c r="OA21" i="17"/>
  <c r="NY21" i="17"/>
  <c r="NW21" i="17"/>
  <c r="NU21" i="17"/>
  <c r="OE21" i="17"/>
  <c r="OG21" i="17"/>
  <c r="OI21" i="17"/>
  <c r="OO22" i="17"/>
  <c r="PC22" i="17"/>
  <c r="PA22" i="17"/>
  <c r="OY22" i="17"/>
  <c r="OQ22" i="17"/>
  <c r="OW22" i="17"/>
  <c r="OU22" i="17"/>
  <c r="OS22" i="17"/>
  <c r="IY22" i="17"/>
  <c r="IW22" i="17"/>
  <c r="IU22" i="17"/>
  <c r="IS22" i="17"/>
  <c r="IM22" i="17"/>
  <c r="IO22" i="17"/>
  <c r="IK22" i="17"/>
  <c r="IQ22" i="17"/>
  <c r="HF22" i="17"/>
  <c r="HH22" i="17"/>
  <c r="HD22" i="17"/>
  <c r="HB22" i="17"/>
  <c r="GX22" i="17"/>
  <c r="GZ22" i="17"/>
  <c r="HL22" i="17"/>
  <c r="HJ22" i="17"/>
  <c r="HW22" i="17"/>
  <c r="HS22" i="17"/>
  <c r="HQ22" i="17"/>
  <c r="IE22" i="17"/>
  <c r="HU22" i="17"/>
  <c r="IC22" i="17"/>
  <c r="HY22" i="17"/>
  <c r="IA22" i="17"/>
  <c r="DU21" i="17"/>
  <c r="EG21" i="17"/>
  <c r="EE21" i="17"/>
  <c r="DW21" i="17"/>
  <c r="EC21" i="17"/>
  <c r="EI21" i="17"/>
  <c r="EA21" i="17"/>
  <c r="DY21" i="17"/>
  <c r="OB21" i="17"/>
  <c r="NX21" i="17"/>
  <c r="NV21" i="17"/>
  <c r="OF21" i="17"/>
  <c r="OJ21" i="17"/>
  <c r="NZ21" i="17"/>
  <c r="OD21" i="17"/>
  <c r="OH21" i="17"/>
  <c r="LU21" i="17"/>
  <c r="LM21" i="17"/>
  <c r="LY21" i="17"/>
  <c r="LW21" i="17"/>
  <c r="LS21" i="17"/>
  <c r="LQ21" i="17"/>
  <c r="LO21" i="17"/>
  <c r="MA21" i="17"/>
  <c r="HV22" i="17"/>
  <c r="HT22" i="17"/>
  <c r="IF22" i="17"/>
  <c r="ID22" i="17"/>
  <c r="HR22" i="17"/>
  <c r="IB22" i="17"/>
  <c r="HX22" i="17"/>
  <c r="HZ22" i="17"/>
  <c r="JJ21" i="17"/>
  <c r="JH21" i="17"/>
  <c r="JT21" i="17"/>
  <c r="JR21" i="17"/>
  <c r="JF21" i="17"/>
  <c r="JL21" i="17"/>
  <c r="JP21" i="17"/>
  <c r="JN21" i="17"/>
  <c r="GN22" i="17"/>
  <c r="GL22" i="17"/>
  <c r="GR22" i="17"/>
  <c r="GP22" i="17"/>
  <c r="GH22" i="17"/>
  <c r="GF22" i="17"/>
  <c r="GJ22" i="17"/>
  <c r="GD22" i="17"/>
  <c r="CT22" i="17"/>
  <c r="CR22" i="17"/>
  <c r="CH22" i="17"/>
  <c r="CJ22" i="17"/>
  <c r="CN22" i="17"/>
  <c r="CL22" i="17"/>
  <c r="CP22" i="17"/>
  <c r="CV22" i="17"/>
  <c r="LV21" i="17"/>
  <c r="LT21" i="17"/>
  <c r="LN21" i="17"/>
  <c r="MB21" i="17"/>
  <c r="LR21" i="17"/>
  <c r="LX21" i="17"/>
  <c r="LP21" i="17"/>
  <c r="LZ21" i="17"/>
  <c r="CA22" i="17"/>
  <c r="BU22" i="17"/>
  <c r="BS22" i="17"/>
  <c r="BQ22" i="17"/>
  <c r="BO22" i="17"/>
  <c r="BY22" i="17"/>
  <c r="BW22" i="17"/>
  <c r="BM22" i="17"/>
  <c r="KK21" i="17"/>
  <c r="KI21" i="17"/>
  <c r="KG21" i="17"/>
  <c r="KM21" i="17"/>
  <c r="KE21" i="17"/>
  <c r="KC21" i="17"/>
  <c r="KA21" i="17"/>
  <c r="JY21" i="17"/>
  <c r="BH22" i="17"/>
  <c r="BF22" i="17"/>
  <c r="BD22" i="17"/>
  <c r="BB22" i="17"/>
  <c r="AX22" i="17"/>
  <c r="AZ22" i="17"/>
  <c r="AV22" i="17"/>
  <c r="AT22" i="17"/>
  <c r="MV22" i="17"/>
  <c r="MR22" i="17"/>
  <c r="MP22" i="17"/>
  <c r="MN22" i="17"/>
  <c r="ML22" i="17"/>
  <c r="MJ22" i="17"/>
  <c r="MH22" i="17"/>
  <c r="MT22" i="17"/>
  <c r="BG22" i="17"/>
  <c r="BE22" i="17"/>
  <c r="BC22" i="17"/>
  <c r="AW22" i="17"/>
  <c r="AU22" i="17"/>
  <c r="BA22" i="17"/>
  <c r="AY22" i="17"/>
  <c r="AS22" i="17"/>
  <c r="GM22" i="17"/>
  <c r="GK22" i="17"/>
  <c r="GC22" i="17"/>
  <c r="GQ22" i="17"/>
  <c r="GG22" i="17"/>
  <c r="GE22" i="17"/>
  <c r="GI22" i="17"/>
  <c r="GO22" i="17"/>
  <c r="GW22" i="17"/>
  <c r="HG22" i="17"/>
  <c r="HE22" i="17"/>
  <c r="HI22" i="17"/>
  <c r="HC22" i="17"/>
  <c r="HA22" i="17"/>
  <c r="HK22" i="17"/>
  <c r="GY22" i="17"/>
  <c r="AE22" i="17"/>
  <c r="AC22" i="17"/>
  <c r="AA22" i="17"/>
  <c r="AI22" i="17"/>
  <c r="AG22" i="17"/>
  <c r="AK22" i="17"/>
  <c r="Y22" i="17"/>
  <c r="AM22" i="17"/>
  <c r="AB22" i="17"/>
  <c r="Z22" i="17"/>
  <c r="AH22" i="17"/>
  <c r="AF22" i="17"/>
  <c r="AD22" i="17"/>
  <c r="AN22" i="17"/>
  <c r="AJ22" i="17"/>
  <c r="AL22" i="17"/>
  <c r="EH21" i="17"/>
  <c r="EF21" i="17"/>
  <c r="EJ21" i="17"/>
  <c r="ED21" i="17"/>
  <c r="EB21" i="17"/>
  <c r="DZ21" i="17"/>
  <c r="DX21" i="17"/>
  <c r="DV21" i="17"/>
  <c r="JE21" i="17"/>
  <c r="JQ21" i="17"/>
  <c r="JM21" i="17"/>
  <c r="JK21" i="17"/>
  <c r="JI21" i="17"/>
  <c r="JO21" i="17"/>
  <c r="JS21" i="17"/>
  <c r="JG21" i="17"/>
  <c r="CU22" i="17"/>
  <c r="CS22" i="17"/>
  <c r="CQ22" i="17"/>
  <c r="CK22" i="17"/>
  <c r="CI22" i="17"/>
  <c r="CG22" i="17"/>
  <c r="CO22" i="17"/>
  <c r="CM22" i="17"/>
  <c r="KW22" i="17"/>
  <c r="LA22" i="17"/>
  <c r="KY22" i="17"/>
  <c r="KU22" i="17"/>
  <c r="KS22" i="17"/>
  <c r="LE22" i="17"/>
  <c r="LC22" i="17"/>
  <c r="LG22" i="17"/>
  <c r="FC21" i="17"/>
  <c r="FA21" i="17"/>
  <c r="EY21" i="17"/>
  <c r="EW21" i="17"/>
  <c r="EQ21" i="17"/>
  <c r="EO21" i="17"/>
  <c r="EU21" i="17"/>
  <c r="ES21" i="17"/>
  <c r="FB21" i="17"/>
  <c r="EZ21" i="17"/>
  <c r="FD21" i="17"/>
  <c r="EX21" i="17"/>
  <c r="EV21" i="17"/>
  <c r="ET21" i="17"/>
  <c r="ER21" i="17"/>
  <c r="EP21" i="17"/>
  <c r="MU22" i="17"/>
  <c r="MS22" i="17"/>
  <c r="MQ22" i="17"/>
  <c r="MK22" i="17"/>
  <c r="MI22" i="17"/>
  <c r="MO22" i="17"/>
  <c r="MM22" i="17"/>
  <c r="MG22" i="17"/>
  <c r="PD22" i="17"/>
  <c r="PB22" i="17"/>
  <c r="OR22" i="17"/>
  <c r="OV22" i="17"/>
  <c r="OP22" i="17"/>
  <c r="OX22" i="17"/>
  <c r="OT22" i="17"/>
  <c r="OZ22" i="17"/>
  <c r="IT22" i="17"/>
  <c r="IR22" i="17"/>
  <c r="IX22" i="17"/>
  <c r="IV22" i="17"/>
  <c r="IN22" i="17"/>
  <c r="IL22" i="17"/>
  <c r="IZ22" i="17"/>
  <c r="IP22" i="17"/>
  <c r="KX22" i="17"/>
  <c r="KV22" i="17"/>
  <c r="KT22" i="17"/>
  <c r="LD22" i="17"/>
  <c r="LB22" i="17"/>
  <c r="KZ22" i="17"/>
  <c r="LH22" i="17"/>
  <c r="LF22" i="17"/>
  <c r="BP22" i="17"/>
  <c r="BT22" i="17"/>
  <c r="BR22" i="17"/>
  <c r="BV22" i="17"/>
  <c r="BN22" i="17"/>
  <c r="CB22" i="17"/>
  <c r="BX22" i="17"/>
  <c r="BZ22" i="17"/>
  <c r="KL21" i="17"/>
  <c r="KJ21" i="17"/>
  <c r="KH21" i="17"/>
  <c r="KD21" i="17"/>
  <c r="KB21" i="17"/>
  <c r="KF21" i="17"/>
  <c r="KN21" i="17"/>
  <c r="JZ21" i="17"/>
  <c r="FS21" i="17"/>
  <c r="FQ21" i="17"/>
  <c r="FM21" i="17"/>
  <c r="FU21" i="17"/>
  <c r="FO21" i="17"/>
  <c r="FK21" i="17"/>
  <c r="FW21" i="17"/>
  <c r="FI21" i="17"/>
  <c r="NE22" i="17"/>
  <c r="NC22" i="17"/>
  <c r="NA22" i="17"/>
  <c r="NO22" i="17"/>
  <c r="NG22" i="17"/>
  <c r="NM22" i="17"/>
  <c r="NI22" i="17"/>
  <c r="NK22" i="17"/>
  <c r="DL21" i="17"/>
  <c r="DP21" i="17"/>
  <c r="DD21" i="17"/>
  <c r="DB21" i="17"/>
  <c r="DF21" i="17"/>
  <c r="DJ21" i="17"/>
  <c r="DN21" i="17"/>
  <c r="DH21" i="17"/>
  <c r="FR21" i="17"/>
  <c r="FP21" i="17"/>
  <c r="FV21" i="17"/>
  <c r="FN21" i="17"/>
  <c r="FL21" i="17"/>
  <c r="FX21" i="17"/>
  <c r="FT21" i="17"/>
  <c r="FJ21" i="17"/>
  <c r="ND22" i="17"/>
  <c r="NH22" i="17"/>
  <c r="NP22" i="17"/>
  <c r="NB22" i="17"/>
  <c r="NF22" i="17"/>
  <c r="NN22" i="17"/>
  <c r="NL22" i="17"/>
  <c r="NJ22" i="17"/>
  <c r="DM21" i="17"/>
  <c r="DK21" i="17"/>
  <c r="DI21" i="17"/>
  <c r="DE21" i="17"/>
  <c r="DC21" i="17"/>
  <c r="DA21" i="17"/>
  <c r="DO21" i="17"/>
  <c r="DG21" i="17"/>
  <c r="CX23" i="17"/>
  <c r="CY22" i="17"/>
  <c r="CZ22" i="17"/>
  <c r="BK23" i="17"/>
  <c r="BJ24" i="17"/>
  <c r="BL23" i="17"/>
  <c r="CF23" i="17"/>
  <c r="CD24" i="17"/>
  <c r="CE23" i="17"/>
  <c r="AP24" i="17"/>
  <c r="AQ23" i="17"/>
  <c r="AR23" i="17"/>
  <c r="W23" i="17"/>
  <c r="X23" i="17"/>
  <c r="DS22" i="17"/>
  <c r="DT22" i="17"/>
  <c r="OM23" i="17"/>
  <c r="ON23" i="17"/>
  <c r="NS22" i="17"/>
  <c r="NT22" i="17"/>
  <c r="MY23" i="17"/>
  <c r="MZ23" i="17"/>
  <c r="ME23" i="17"/>
  <c r="MF23" i="17"/>
  <c r="JW22" i="17"/>
  <c r="JX22" i="17"/>
  <c r="KQ23" i="17"/>
  <c r="KR23" i="17"/>
  <c r="LK22" i="17"/>
  <c r="LL22" i="17"/>
  <c r="JD22" i="17"/>
  <c r="JC22" i="17"/>
  <c r="IJ23" i="17"/>
  <c r="II23" i="17"/>
  <c r="HP23" i="17"/>
  <c r="HO23" i="17"/>
  <c r="GV23" i="17"/>
  <c r="GU23" i="17"/>
  <c r="GA23" i="17"/>
  <c r="GB23" i="17"/>
  <c r="FG22" i="17"/>
  <c r="FH22" i="17"/>
  <c r="EM22" i="17"/>
  <c r="EN22" i="17"/>
  <c r="OL24" i="17"/>
  <c r="NR23" i="17"/>
  <c r="MX24" i="17"/>
  <c r="MD24" i="17"/>
  <c r="LJ23" i="17"/>
  <c r="KP24" i="17"/>
  <c r="JV23" i="17"/>
  <c r="JB23" i="17"/>
  <c r="IH24" i="17"/>
  <c r="HN24" i="17"/>
  <c r="GT24" i="17"/>
  <c r="FZ24" i="17"/>
  <c r="FF23" i="17"/>
  <c r="EL23" i="17"/>
  <c r="DR23" i="17"/>
  <c r="V24" i="17"/>
  <c r="DX22" i="17" l="1"/>
  <c r="DV22" i="17"/>
  <c r="EB22" i="17"/>
  <c r="DZ22" i="17"/>
  <c r="ED22" i="17"/>
  <c r="EF22" i="17"/>
  <c r="EJ22" i="17"/>
  <c r="EH22" i="17"/>
  <c r="OR23" i="17"/>
  <c r="OV23" i="17"/>
  <c r="OT23" i="17"/>
  <c r="OZ23" i="17"/>
  <c r="PD23" i="17"/>
  <c r="OX23" i="17"/>
  <c r="PB23" i="17"/>
  <c r="OP23" i="17"/>
  <c r="AJ23" i="17"/>
  <c r="AH23" i="17"/>
  <c r="AF23" i="17"/>
  <c r="AB23" i="17"/>
  <c r="Z23" i="17"/>
  <c r="AN23" i="17"/>
  <c r="AD23" i="17"/>
  <c r="AL23" i="17"/>
  <c r="OG22" i="17"/>
  <c r="OE22" i="17"/>
  <c r="OC22" i="17"/>
  <c r="OA22" i="17"/>
  <c r="OI22" i="17"/>
  <c r="NW22" i="17"/>
  <c r="NY22" i="17"/>
  <c r="NU22" i="17"/>
  <c r="IM23" i="17"/>
  <c r="IY23" i="17"/>
  <c r="IO23" i="17"/>
  <c r="IK23" i="17"/>
  <c r="IS23" i="17"/>
  <c r="IQ23" i="17"/>
  <c r="IW23" i="17"/>
  <c r="IU23" i="17"/>
  <c r="CU23" i="17"/>
  <c r="CS23" i="17"/>
  <c r="CI23" i="17"/>
  <c r="CG23" i="17"/>
  <c r="CO23" i="17"/>
  <c r="CK23" i="17"/>
  <c r="CQ23" i="17"/>
  <c r="CM23" i="17"/>
  <c r="GR23" i="17"/>
  <c r="GP23" i="17"/>
  <c r="GJ23" i="17"/>
  <c r="GH23" i="17"/>
  <c r="GD23" i="17"/>
  <c r="GN23" i="17"/>
  <c r="GL23" i="17"/>
  <c r="GF23" i="17"/>
  <c r="JN22" i="17"/>
  <c r="JL22" i="17"/>
  <c r="JH22" i="17"/>
  <c r="JR22" i="17"/>
  <c r="JP22" i="17"/>
  <c r="JJ22" i="17"/>
  <c r="JT22" i="17"/>
  <c r="JF22" i="17"/>
  <c r="OF22" i="17"/>
  <c r="OB22" i="17"/>
  <c r="NZ22" i="17"/>
  <c r="OJ22" i="17"/>
  <c r="NX22" i="17"/>
  <c r="NV22" i="17"/>
  <c r="OH22" i="17"/>
  <c r="OD22" i="17"/>
  <c r="AS23" i="17"/>
  <c r="AY23" i="17"/>
  <c r="AW23" i="17"/>
  <c r="AU23" i="17"/>
  <c r="BE23" i="17"/>
  <c r="BG23" i="17"/>
  <c r="BC23" i="17"/>
  <c r="BA23" i="17"/>
  <c r="GQ23" i="17"/>
  <c r="GO23" i="17"/>
  <c r="GG23" i="17"/>
  <c r="GC23" i="17"/>
  <c r="GI23" i="17"/>
  <c r="GM23" i="17"/>
  <c r="GK23" i="17"/>
  <c r="GE23" i="17"/>
  <c r="GY23" i="17"/>
  <c r="HA23" i="17"/>
  <c r="HK23" i="17"/>
  <c r="HG23" i="17"/>
  <c r="HC23" i="17"/>
  <c r="HE23" i="17"/>
  <c r="GW23" i="17"/>
  <c r="HI23" i="17"/>
  <c r="HB23" i="17"/>
  <c r="GZ23" i="17"/>
  <c r="GX23" i="17"/>
  <c r="HJ23" i="17"/>
  <c r="HD23" i="17"/>
  <c r="HL23" i="17"/>
  <c r="HH23" i="17"/>
  <c r="HF23" i="17"/>
  <c r="IZ23" i="17"/>
  <c r="IN23" i="17"/>
  <c r="IL23" i="17"/>
  <c r="IX23" i="17"/>
  <c r="IT23" i="17"/>
  <c r="IR23" i="17"/>
  <c r="IP23" i="17"/>
  <c r="IV23" i="17"/>
  <c r="JO22" i="17"/>
  <c r="JM22" i="17"/>
  <c r="JS22" i="17"/>
  <c r="JQ22" i="17"/>
  <c r="JK22" i="17"/>
  <c r="JI22" i="17"/>
  <c r="JE22" i="17"/>
  <c r="JG22" i="17"/>
  <c r="LY22" i="17"/>
  <c r="LQ22" i="17"/>
  <c r="LM22" i="17"/>
  <c r="MA22" i="17"/>
  <c r="LW22" i="17"/>
  <c r="LU22" i="17"/>
  <c r="LS22" i="17"/>
  <c r="LO22" i="17"/>
  <c r="AT23" i="17"/>
  <c r="AX23" i="17"/>
  <c r="AV23" i="17"/>
  <c r="BH23" i="17"/>
  <c r="BF23" i="17"/>
  <c r="BB23" i="17"/>
  <c r="BD23" i="17"/>
  <c r="AZ23" i="17"/>
  <c r="LZ22" i="17"/>
  <c r="LX22" i="17"/>
  <c r="LV22" i="17"/>
  <c r="MB22" i="17"/>
  <c r="LT22" i="17"/>
  <c r="LR22" i="17"/>
  <c r="LN22" i="17"/>
  <c r="LP22" i="17"/>
  <c r="LB23" i="17"/>
  <c r="KZ23" i="17"/>
  <c r="LH23" i="17"/>
  <c r="LD23" i="17"/>
  <c r="LF23" i="17"/>
  <c r="KX23" i="17"/>
  <c r="KV23" i="17"/>
  <c r="KT23" i="17"/>
  <c r="LA23" i="17"/>
  <c r="KS23" i="17"/>
  <c r="LE23" i="17"/>
  <c r="LC23" i="17"/>
  <c r="LG23" i="17"/>
  <c r="KY23" i="17"/>
  <c r="KW23" i="17"/>
  <c r="KU23" i="17"/>
  <c r="BT23" i="17"/>
  <c r="BP23" i="17"/>
  <c r="BN23" i="17"/>
  <c r="BX23" i="17"/>
  <c r="CB23" i="17"/>
  <c r="BZ23" i="17"/>
  <c r="BV23" i="17"/>
  <c r="BR23" i="17"/>
  <c r="KM22" i="17"/>
  <c r="KG22" i="17"/>
  <c r="KA22" i="17"/>
  <c r="KK22" i="17"/>
  <c r="KI22" i="17"/>
  <c r="KE22" i="17"/>
  <c r="KC22" i="17"/>
  <c r="JY22" i="17"/>
  <c r="MV23" i="17"/>
  <c r="MJ23" i="17"/>
  <c r="MH23" i="17"/>
  <c r="MT23" i="17"/>
  <c r="MR23" i="17"/>
  <c r="MP23" i="17"/>
  <c r="MN23" i="17"/>
  <c r="ML23" i="17"/>
  <c r="OS23" i="17"/>
  <c r="OQ23" i="17"/>
  <c r="OO23" i="17"/>
  <c r="OW23" i="17"/>
  <c r="OU23" i="17"/>
  <c r="OY23" i="17"/>
  <c r="PA23" i="17"/>
  <c r="PC23" i="17"/>
  <c r="IB23" i="17"/>
  <c r="HZ23" i="17"/>
  <c r="HX23" i="17"/>
  <c r="IF23" i="17"/>
  <c r="ID23" i="17"/>
  <c r="HT23" i="17"/>
  <c r="HV23" i="17"/>
  <c r="HR23" i="17"/>
  <c r="CV23" i="17"/>
  <c r="CL23" i="17"/>
  <c r="CH23" i="17"/>
  <c r="CR23" i="17"/>
  <c r="CP23" i="17"/>
  <c r="CT23" i="17"/>
  <c r="CJ23" i="17"/>
  <c r="CN23" i="17"/>
  <c r="MG23" i="17"/>
  <c r="MU23" i="17"/>
  <c r="MI23" i="17"/>
  <c r="MM23" i="17"/>
  <c r="MS23" i="17"/>
  <c r="MQ23" i="17"/>
  <c r="MO23" i="17"/>
  <c r="MK23" i="17"/>
  <c r="IA23" i="17"/>
  <c r="HY23" i="17"/>
  <c r="HW23" i="17"/>
  <c r="HQ23" i="17"/>
  <c r="IE23" i="17"/>
  <c r="HU23" i="17"/>
  <c r="IC23" i="17"/>
  <c r="HS23" i="17"/>
  <c r="DY22" i="17"/>
  <c r="DW22" i="17"/>
  <c r="EE22" i="17"/>
  <c r="EA22" i="17"/>
  <c r="EC22" i="17"/>
  <c r="DU22" i="17"/>
  <c r="EI22" i="17"/>
  <c r="EG22" i="17"/>
  <c r="AI23" i="17"/>
  <c r="AG23" i="17"/>
  <c r="AE23" i="17"/>
  <c r="AC23" i="17"/>
  <c r="AK23" i="17"/>
  <c r="AM23" i="17"/>
  <c r="Y23" i="17"/>
  <c r="AA23" i="17"/>
  <c r="BY23" i="17"/>
  <c r="BW23" i="17"/>
  <c r="BM23" i="17"/>
  <c r="BQ23" i="17"/>
  <c r="BO23" i="17"/>
  <c r="BU23" i="17"/>
  <c r="BS23" i="17"/>
  <c r="CA23" i="17"/>
  <c r="DO22" i="17"/>
  <c r="DG22" i="17"/>
  <c r="DE22" i="17"/>
  <c r="DC22" i="17"/>
  <c r="DA22" i="17"/>
  <c r="DM22" i="17"/>
  <c r="DK22" i="17"/>
  <c r="DI22" i="17"/>
  <c r="KN22" i="17"/>
  <c r="KJ22" i="17"/>
  <c r="KH22" i="17"/>
  <c r="KF22" i="17"/>
  <c r="KL22" i="17"/>
  <c r="KB22" i="17"/>
  <c r="JZ22" i="17"/>
  <c r="KD22" i="17"/>
  <c r="FD22" i="17"/>
  <c r="EZ22" i="17"/>
  <c r="ER22" i="17"/>
  <c r="EP22" i="17"/>
  <c r="ET22" i="17"/>
  <c r="FB22" i="17"/>
  <c r="EX22" i="17"/>
  <c r="EV22" i="17"/>
  <c r="EW22" i="17"/>
  <c r="EY22" i="17"/>
  <c r="EU22" i="17"/>
  <c r="FA22" i="17"/>
  <c r="EO22" i="17"/>
  <c r="FC22" i="17"/>
  <c r="EQ22" i="17"/>
  <c r="ES22" i="17"/>
  <c r="DP22" i="17"/>
  <c r="DF22" i="17"/>
  <c r="DD22" i="17"/>
  <c r="DH22" i="17"/>
  <c r="DB22" i="17"/>
  <c r="DN22" i="17"/>
  <c r="DJ22" i="17"/>
  <c r="DL22" i="17"/>
  <c r="FL22" i="17"/>
  <c r="FJ22" i="17"/>
  <c r="FP22" i="17"/>
  <c r="FN22" i="17"/>
  <c r="FX22" i="17"/>
  <c r="FV22" i="17"/>
  <c r="FT22" i="17"/>
  <c r="FR22" i="17"/>
  <c r="NH23" i="17"/>
  <c r="ND23" i="17"/>
  <c r="NB23" i="17"/>
  <c r="NL23" i="17"/>
  <c r="NP23" i="17"/>
  <c r="NN23" i="17"/>
  <c r="NJ23" i="17"/>
  <c r="NF23" i="17"/>
  <c r="FK22" i="17"/>
  <c r="FI22" i="17"/>
  <c r="FU22" i="17"/>
  <c r="FO22" i="17"/>
  <c r="FM22" i="17"/>
  <c r="FW22" i="17"/>
  <c r="FS22" i="17"/>
  <c r="FQ22" i="17"/>
  <c r="NI23" i="17"/>
  <c r="NG23" i="17"/>
  <c r="NE23" i="17"/>
  <c r="NC23" i="17"/>
  <c r="NA23" i="17"/>
  <c r="NO23" i="17"/>
  <c r="NM23" i="17"/>
  <c r="NK23" i="17"/>
  <c r="CZ23" i="17"/>
  <c r="CY23" i="17"/>
  <c r="CX24" i="17"/>
  <c r="CD25" i="17"/>
  <c r="CE24" i="17"/>
  <c r="CF24" i="17"/>
  <c r="BL24" i="17"/>
  <c r="BK24" i="17"/>
  <c r="BJ25" i="17"/>
  <c r="AR24" i="17"/>
  <c r="AP25" i="17"/>
  <c r="AQ24" i="17"/>
  <c r="W24" i="17"/>
  <c r="X24" i="17"/>
  <c r="DS23" i="17"/>
  <c r="DT23" i="17"/>
  <c r="OM24" i="17"/>
  <c r="ON24" i="17"/>
  <c r="NT23" i="17"/>
  <c r="NS23" i="17"/>
  <c r="MY24" i="17"/>
  <c r="MZ24" i="17"/>
  <c r="ME24" i="17"/>
  <c r="MF24" i="17"/>
  <c r="JW23" i="17"/>
  <c r="JX23" i="17"/>
  <c r="KQ24" i="17"/>
  <c r="KR24" i="17"/>
  <c r="LK23" i="17"/>
  <c r="LL23" i="17"/>
  <c r="JD23" i="17"/>
  <c r="JC23" i="17"/>
  <c r="II24" i="17"/>
  <c r="IJ24" i="17"/>
  <c r="HP24" i="17"/>
  <c r="HO24" i="17"/>
  <c r="GU24" i="17"/>
  <c r="GV24" i="17"/>
  <c r="GA24" i="17"/>
  <c r="GB24" i="17"/>
  <c r="FG23" i="17"/>
  <c r="FH23" i="17"/>
  <c r="EN23" i="17"/>
  <c r="EM23" i="17"/>
  <c r="OL25" i="17"/>
  <c r="NR24" i="17"/>
  <c r="MX25" i="17"/>
  <c r="MD25" i="17"/>
  <c r="LJ24" i="17"/>
  <c r="KP25" i="17"/>
  <c r="JV24" i="17"/>
  <c r="JB24" i="17"/>
  <c r="IH25" i="17"/>
  <c r="HN25" i="17"/>
  <c r="GT25" i="17"/>
  <c r="FZ25" i="17"/>
  <c r="FF24" i="17"/>
  <c r="EL24" i="17"/>
  <c r="DR24" i="17"/>
  <c r="V25" i="17"/>
  <c r="GL24" i="17" l="1"/>
  <c r="GJ24" i="17"/>
  <c r="GN24" i="17"/>
  <c r="GH24" i="17"/>
  <c r="GF24" i="17"/>
  <c r="GP24" i="17"/>
  <c r="GD24" i="17"/>
  <c r="GR24" i="17"/>
  <c r="HC24" i="17"/>
  <c r="HG24" i="17"/>
  <c r="HE24" i="17"/>
  <c r="HA24" i="17"/>
  <c r="GY24" i="17"/>
  <c r="HK24" i="17"/>
  <c r="HI24" i="17"/>
  <c r="GW24" i="17"/>
  <c r="OW24" i="17"/>
  <c r="OU24" i="17"/>
  <c r="OS24" i="17"/>
  <c r="OQ24" i="17"/>
  <c r="OY24" i="17"/>
  <c r="PC24" i="17"/>
  <c r="PA24" i="17"/>
  <c r="OO24" i="17"/>
  <c r="IE24" i="17"/>
  <c r="IC24" i="17"/>
  <c r="IA24" i="17"/>
  <c r="HY24" i="17"/>
  <c r="HQ24" i="17"/>
  <c r="HS24" i="17"/>
  <c r="HW24" i="17"/>
  <c r="HU24" i="17"/>
  <c r="EC23" i="17"/>
  <c r="EA23" i="17"/>
  <c r="DY23" i="17"/>
  <c r="DW23" i="17"/>
  <c r="EI23" i="17"/>
  <c r="EG23" i="17"/>
  <c r="EE23" i="17"/>
  <c r="DU23" i="17"/>
  <c r="AM24" i="17"/>
  <c r="AK24" i="17"/>
  <c r="AI24" i="17"/>
  <c r="AC24" i="17"/>
  <c r="AA24" i="17"/>
  <c r="AG24" i="17"/>
  <c r="AE24" i="17"/>
  <c r="Y24" i="17"/>
  <c r="OV24" i="17"/>
  <c r="OR24" i="17"/>
  <c r="OP24" i="17"/>
  <c r="OZ24" i="17"/>
  <c r="PD24" i="17"/>
  <c r="PB24" i="17"/>
  <c r="OT24" i="17"/>
  <c r="OX24" i="17"/>
  <c r="AN24" i="17"/>
  <c r="AL24" i="17"/>
  <c r="AD24" i="17"/>
  <c r="AB24" i="17"/>
  <c r="Z24" i="17"/>
  <c r="AH24" i="17"/>
  <c r="AF24" i="17"/>
  <c r="AJ24" i="17"/>
  <c r="JO23" i="17"/>
  <c r="JS23" i="17"/>
  <c r="JQ23" i="17"/>
  <c r="JM23" i="17"/>
  <c r="JG23" i="17"/>
  <c r="JK23" i="17"/>
  <c r="JI23" i="17"/>
  <c r="JE23" i="17"/>
  <c r="JR23" i="17"/>
  <c r="JP23" i="17"/>
  <c r="JN23" i="17"/>
  <c r="JJ23" i="17"/>
  <c r="JH23" i="17"/>
  <c r="JL23" i="17"/>
  <c r="JT23" i="17"/>
  <c r="JF23" i="17"/>
  <c r="MB23" i="17"/>
  <c r="LV23" i="17"/>
  <c r="LR23" i="17"/>
  <c r="LP23" i="17"/>
  <c r="LN23" i="17"/>
  <c r="LZ23" i="17"/>
  <c r="LX23" i="17"/>
  <c r="LT23" i="17"/>
  <c r="EB23" i="17"/>
  <c r="DZ23" i="17"/>
  <c r="ED23" i="17"/>
  <c r="DX23" i="17"/>
  <c r="EH23" i="17"/>
  <c r="DV23" i="17"/>
  <c r="EJ23" i="17"/>
  <c r="EF23" i="17"/>
  <c r="IN24" i="17"/>
  <c r="IL24" i="17"/>
  <c r="IZ24" i="17"/>
  <c r="IX24" i="17"/>
  <c r="IV24" i="17"/>
  <c r="IP24" i="17"/>
  <c r="IT24" i="17"/>
  <c r="IR24" i="17"/>
  <c r="HF24" i="17"/>
  <c r="HD24" i="17"/>
  <c r="HB24" i="17"/>
  <c r="GZ24" i="17"/>
  <c r="HL24" i="17"/>
  <c r="HJ24" i="17"/>
  <c r="GX24" i="17"/>
  <c r="HH24" i="17"/>
  <c r="LF24" i="17"/>
  <c r="LD24" i="17"/>
  <c r="KT24" i="17"/>
  <c r="LH24" i="17"/>
  <c r="LB24" i="17"/>
  <c r="KZ24" i="17"/>
  <c r="KX24" i="17"/>
  <c r="KV24" i="17"/>
  <c r="CI24" i="17"/>
  <c r="CG24" i="17"/>
  <c r="CS24" i="17"/>
  <c r="CO24" i="17"/>
  <c r="CK24" i="17"/>
  <c r="CQ24" i="17"/>
  <c r="CU24" i="17"/>
  <c r="CM24" i="17"/>
  <c r="MJ24" i="17"/>
  <c r="MT24" i="17"/>
  <c r="MR24" i="17"/>
  <c r="MH24" i="17"/>
  <c r="MV24" i="17"/>
  <c r="MP24" i="17"/>
  <c r="ML24" i="17"/>
  <c r="MN24" i="17"/>
  <c r="OI23" i="17"/>
  <c r="OG23" i="17"/>
  <c r="OE23" i="17"/>
  <c r="NY23" i="17"/>
  <c r="NW23" i="17"/>
  <c r="NU23" i="17"/>
  <c r="OC23" i="17"/>
  <c r="OA23" i="17"/>
  <c r="OJ23" i="17"/>
  <c r="OF23" i="17"/>
  <c r="OD23" i="17"/>
  <c r="NX23" i="17"/>
  <c r="OH23" i="17"/>
  <c r="OB23" i="17"/>
  <c r="NV23" i="17"/>
  <c r="NZ23" i="17"/>
  <c r="AU24" i="17"/>
  <c r="AS24" i="17"/>
  <c r="AY24" i="17"/>
  <c r="AW24" i="17"/>
  <c r="BG24" i="17"/>
  <c r="BC24" i="17"/>
  <c r="BA24" i="17"/>
  <c r="BE24" i="17"/>
  <c r="JZ23" i="17"/>
  <c r="KN23" i="17"/>
  <c r="KD23" i="17"/>
  <c r="KB23" i="17"/>
  <c r="KJ23" i="17"/>
  <c r="KH23" i="17"/>
  <c r="KF23" i="17"/>
  <c r="KL23" i="17"/>
  <c r="MK24" i="17"/>
  <c r="MI24" i="17"/>
  <c r="MG24" i="17"/>
  <c r="MS24" i="17"/>
  <c r="MU24" i="17"/>
  <c r="MQ24" i="17"/>
  <c r="MM24" i="17"/>
  <c r="MO24" i="17"/>
  <c r="LU23" i="17"/>
  <c r="LQ23" i="17"/>
  <c r="LO23" i="17"/>
  <c r="LM23" i="17"/>
  <c r="LY23" i="17"/>
  <c r="MA23" i="17"/>
  <c r="LW23" i="17"/>
  <c r="LS23" i="17"/>
  <c r="BY24" i="17"/>
  <c r="BW24" i="17"/>
  <c r="CA24" i="17"/>
  <c r="BU24" i="17"/>
  <c r="BS24" i="17"/>
  <c r="BQ24" i="17"/>
  <c r="BO24" i="17"/>
  <c r="BM24" i="17"/>
  <c r="BX24" i="17"/>
  <c r="CB24" i="17"/>
  <c r="BR24" i="17"/>
  <c r="BZ24" i="17"/>
  <c r="BV24" i="17"/>
  <c r="BT24" i="17"/>
  <c r="BP24" i="17"/>
  <c r="BN24" i="17"/>
  <c r="CH24" i="17"/>
  <c r="CT24" i="17"/>
  <c r="CP24" i="17"/>
  <c r="CL24" i="17"/>
  <c r="CJ24" i="17"/>
  <c r="CV24" i="17"/>
  <c r="CR24" i="17"/>
  <c r="CN24" i="17"/>
  <c r="JY23" i="17"/>
  <c r="KE23" i="17"/>
  <c r="KC23" i="17"/>
  <c r="KI23" i="17"/>
  <c r="KG23" i="17"/>
  <c r="KA23" i="17"/>
  <c r="KK23" i="17"/>
  <c r="KM23" i="17"/>
  <c r="FP23" i="17"/>
  <c r="FN23" i="17"/>
  <c r="FL23" i="17"/>
  <c r="FJ23" i="17"/>
  <c r="FR23" i="17"/>
  <c r="FT23" i="17"/>
  <c r="FX23" i="17"/>
  <c r="FV23" i="17"/>
  <c r="NL24" i="17"/>
  <c r="NH24" i="17"/>
  <c r="NF24" i="17"/>
  <c r="NP24" i="17"/>
  <c r="ND24" i="17"/>
  <c r="NN24" i="17"/>
  <c r="NJ24" i="17"/>
  <c r="NB24" i="17"/>
  <c r="DA23" i="17"/>
  <c r="DM23" i="17"/>
  <c r="DK23" i="17"/>
  <c r="DC23" i="17"/>
  <c r="DG23" i="17"/>
  <c r="DE23" i="17"/>
  <c r="DO23" i="17"/>
  <c r="DI23" i="17"/>
  <c r="GK24" i="17"/>
  <c r="GM24" i="17"/>
  <c r="GI24" i="17"/>
  <c r="GG24" i="17"/>
  <c r="GC24" i="17"/>
  <c r="GO24" i="17"/>
  <c r="GE24" i="17"/>
  <c r="GQ24" i="17"/>
  <c r="IF24" i="17"/>
  <c r="ID24" i="17"/>
  <c r="HZ24" i="17"/>
  <c r="HX24" i="17"/>
  <c r="HR24" i="17"/>
  <c r="HV24" i="17"/>
  <c r="HT24" i="17"/>
  <c r="IB24" i="17"/>
  <c r="IQ24" i="17"/>
  <c r="IM24" i="17"/>
  <c r="IK24" i="17"/>
  <c r="IY24" i="17"/>
  <c r="IW24" i="17"/>
  <c r="IS24" i="17"/>
  <c r="IO24" i="17"/>
  <c r="IU24" i="17"/>
  <c r="AZ24" i="17"/>
  <c r="AX24" i="17"/>
  <c r="AT24" i="17"/>
  <c r="BH24" i="17"/>
  <c r="BF24" i="17"/>
  <c r="BD24" i="17"/>
  <c r="AV24" i="17"/>
  <c r="BB24" i="17"/>
  <c r="LE24" i="17"/>
  <c r="KW24" i="17"/>
  <c r="KS24" i="17"/>
  <c r="KU24" i="17"/>
  <c r="LG24" i="17"/>
  <c r="LC24" i="17"/>
  <c r="LA24" i="17"/>
  <c r="KY24" i="17"/>
  <c r="EQ23" i="17"/>
  <c r="EO23" i="17"/>
  <c r="ES23" i="17"/>
  <c r="EY23" i="17"/>
  <c r="EW23" i="17"/>
  <c r="FC23" i="17"/>
  <c r="FA23" i="17"/>
  <c r="EU23" i="17"/>
  <c r="EP23" i="17"/>
  <c r="ET23" i="17"/>
  <c r="ER23" i="17"/>
  <c r="EX23" i="17"/>
  <c r="EV23" i="17"/>
  <c r="FD23" i="17"/>
  <c r="FB23" i="17"/>
  <c r="EZ23" i="17"/>
  <c r="FO23" i="17"/>
  <c r="FM23" i="17"/>
  <c r="FK23" i="17"/>
  <c r="FI23" i="17"/>
  <c r="FW23" i="17"/>
  <c r="FS23" i="17"/>
  <c r="FU23" i="17"/>
  <c r="FQ23" i="17"/>
  <c r="NM24" i="17"/>
  <c r="NK24" i="17"/>
  <c r="NI24" i="17"/>
  <c r="NG24" i="17"/>
  <c r="NE24" i="17"/>
  <c r="NC24" i="17"/>
  <c r="NO24" i="17"/>
  <c r="NA24" i="17"/>
  <c r="DN23" i="17"/>
  <c r="DL23" i="17"/>
  <c r="DP23" i="17"/>
  <c r="DJ23" i="17"/>
  <c r="DF23" i="17"/>
  <c r="DH23" i="17"/>
  <c r="DD23" i="17"/>
  <c r="DB23" i="17"/>
  <c r="CZ24" i="17"/>
  <c r="CX25" i="17"/>
  <c r="CY24" i="17"/>
  <c r="BK25" i="17"/>
  <c r="BL25" i="17"/>
  <c r="BJ26" i="17"/>
  <c r="AP26" i="17"/>
  <c r="AQ25" i="17"/>
  <c r="AR25" i="17"/>
  <c r="CE25" i="17"/>
  <c r="CF25" i="17"/>
  <c r="CD26" i="17"/>
  <c r="X25" i="17"/>
  <c r="W25" i="17"/>
  <c r="DS24" i="17"/>
  <c r="DT24" i="17"/>
  <c r="ON25" i="17"/>
  <c r="OM25" i="17"/>
  <c r="NS24" i="17"/>
  <c r="NT24" i="17"/>
  <c r="MY25" i="17"/>
  <c r="MZ25" i="17"/>
  <c r="MF25" i="17"/>
  <c r="ME25" i="17"/>
  <c r="JX24" i="17"/>
  <c r="JW24" i="17"/>
  <c r="KR25" i="17"/>
  <c r="KQ25" i="17"/>
  <c r="LK24" i="17"/>
  <c r="LL24" i="17"/>
  <c r="JC24" i="17"/>
  <c r="JD24" i="17"/>
  <c r="IJ25" i="17"/>
  <c r="II25" i="17"/>
  <c r="HP25" i="17"/>
  <c r="HO25" i="17"/>
  <c r="GV25" i="17"/>
  <c r="GU25" i="17"/>
  <c r="GB25" i="17"/>
  <c r="GA25" i="17"/>
  <c r="FH24" i="17"/>
  <c r="FG24" i="17"/>
  <c r="EN24" i="17"/>
  <c r="EM24" i="17"/>
  <c r="OL26" i="17"/>
  <c r="NR25" i="17"/>
  <c r="MX26" i="17"/>
  <c r="MD26" i="17"/>
  <c r="LJ25" i="17"/>
  <c r="KP26" i="17"/>
  <c r="JV25" i="17"/>
  <c r="JB25" i="17"/>
  <c r="IH26" i="17"/>
  <c r="HN26" i="17"/>
  <c r="GT26" i="17"/>
  <c r="FZ26" i="17"/>
  <c r="FF25" i="17"/>
  <c r="EL25" i="17"/>
  <c r="DR25" i="17"/>
  <c r="V26" i="17"/>
  <c r="HL25" i="17" l="1"/>
  <c r="HJ25" i="17"/>
  <c r="GZ25" i="17"/>
  <c r="HF25" i="17"/>
  <c r="HD25" i="17"/>
  <c r="GX25" i="17"/>
  <c r="HB25" i="17"/>
  <c r="HH25" i="17"/>
  <c r="OZ25" i="17"/>
  <c r="OV25" i="17"/>
  <c r="OT25" i="17"/>
  <c r="PD25" i="17"/>
  <c r="OR25" i="17"/>
  <c r="OX25" i="17"/>
  <c r="OP25" i="17"/>
  <c r="PB25" i="17"/>
  <c r="GF25" i="17"/>
  <c r="GD25" i="17"/>
  <c r="GR25" i="17"/>
  <c r="GP25" i="17"/>
  <c r="GL25" i="17"/>
  <c r="GH25" i="17"/>
  <c r="GN25" i="17"/>
  <c r="GJ25" i="17"/>
  <c r="HR25" i="17"/>
  <c r="HZ25" i="17"/>
  <c r="IF25" i="17"/>
  <c r="ID25" i="17"/>
  <c r="HV25" i="17"/>
  <c r="HT25" i="17"/>
  <c r="HX25" i="17"/>
  <c r="IB25" i="17"/>
  <c r="GE25" i="17"/>
  <c r="GC25" i="17"/>
  <c r="GO25" i="17"/>
  <c r="GQ25" i="17"/>
  <c r="GK25" i="17"/>
  <c r="GM25" i="17"/>
  <c r="GI25" i="17"/>
  <c r="GG25" i="17"/>
  <c r="HQ25" i="17"/>
  <c r="IE25" i="17"/>
  <c r="IA25" i="17"/>
  <c r="HY25" i="17"/>
  <c r="HU25" i="17"/>
  <c r="HS25" i="17"/>
  <c r="IC25" i="17"/>
  <c r="HW25" i="17"/>
  <c r="IU25" i="17"/>
  <c r="IQ25" i="17"/>
  <c r="IS25" i="17"/>
  <c r="IY25" i="17"/>
  <c r="IM25" i="17"/>
  <c r="IW25" i="17"/>
  <c r="IO25" i="17"/>
  <c r="IK25" i="17"/>
  <c r="HG25" i="17"/>
  <c r="HK25" i="17"/>
  <c r="HI25" i="17"/>
  <c r="HE25" i="17"/>
  <c r="GW25" i="17"/>
  <c r="HC25" i="17"/>
  <c r="GY25" i="17"/>
  <c r="HA25" i="17"/>
  <c r="EF24" i="17"/>
  <c r="ED24" i="17"/>
  <c r="EJ24" i="17"/>
  <c r="DZ24" i="17"/>
  <c r="EH24" i="17"/>
  <c r="EB24" i="17"/>
  <c r="DX24" i="17"/>
  <c r="DV24" i="17"/>
  <c r="IT25" i="17"/>
  <c r="IV25" i="17"/>
  <c r="IR25" i="17"/>
  <c r="IP25" i="17"/>
  <c r="IZ25" i="17"/>
  <c r="IX25" i="17"/>
  <c r="IN25" i="17"/>
  <c r="IL25" i="17"/>
  <c r="AY25" i="17"/>
  <c r="AW25" i="17"/>
  <c r="BE25" i="17"/>
  <c r="BC25" i="17"/>
  <c r="BA25" i="17"/>
  <c r="AS25" i="17"/>
  <c r="BG25" i="17"/>
  <c r="AU25" i="17"/>
  <c r="EG24" i="17"/>
  <c r="EE24" i="17"/>
  <c r="EI24" i="17"/>
  <c r="DW24" i="17"/>
  <c r="DY24" i="17"/>
  <c r="DU24" i="17"/>
  <c r="EA24" i="17"/>
  <c r="EC24" i="17"/>
  <c r="CM25" i="17"/>
  <c r="CK25" i="17"/>
  <c r="CQ25" i="17"/>
  <c r="CO25" i="17"/>
  <c r="CU25" i="17"/>
  <c r="CS25" i="17"/>
  <c r="CI25" i="17"/>
  <c r="CG25" i="17"/>
  <c r="NU24" i="17"/>
  <c r="OI24" i="17"/>
  <c r="OC24" i="17"/>
  <c r="NW24" i="17"/>
  <c r="OA24" i="17"/>
  <c r="NY24" i="17"/>
  <c r="OG24" i="17"/>
  <c r="OE24" i="17"/>
  <c r="Y25" i="17"/>
  <c r="AM25" i="17"/>
  <c r="AK25" i="17"/>
  <c r="AE25" i="17"/>
  <c r="AC25" i="17"/>
  <c r="AA25" i="17"/>
  <c r="AI25" i="17"/>
  <c r="AG25" i="17"/>
  <c r="LM24" i="17"/>
  <c r="LY24" i="17"/>
  <c r="LW24" i="17"/>
  <c r="LU24" i="17"/>
  <c r="LS24" i="17"/>
  <c r="LQ24" i="17"/>
  <c r="MA24" i="17"/>
  <c r="LO24" i="17"/>
  <c r="OJ24" i="17"/>
  <c r="OH24" i="17"/>
  <c r="NX24" i="17"/>
  <c r="OB24" i="17"/>
  <c r="OD24" i="17"/>
  <c r="NZ24" i="17"/>
  <c r="OF24" i="17"/>
  <c r="NV24" i="17"/>
  <c r="CL25" i="17"/>
  <c r="CJ25" i="17"/>
  <c r="CV25" i="17"/>
  <c r="CT25" i="17"/>
  <c r="CR25" i="17"/>
  <c r="CH25" i="17"/>
  <c r="CP25" i="17"/>
  <c r="CN25" i="17"/>
  <c r="BF25" i="17"/>
  <c r="BD25" i="17"/>
  <c r="AT25" i="17"/>
  <c r="BH25" i="17"/>
  <c r="AV25" i="17"/>
  <c r="BB25" i="17"/>
  <c r="AZ25" i="17"/>
  <c r="AX25" i="17"/>
  <c r="CB25" i="17"/>
  <c r="BN25" i="17"/>
  <c r="BX25" i="17"/>
  <c r="BP25" i="17"/>
  <c r="BV25" i="17"/>
  <c r="BZ25" i="17"/>
  <c r="BT25" i="17"/>
  <c r="BR25" i="17"/>
  <c r="BW25" i="17"/>
  <c r="BO25" i="17"/>
  <c r="BU25" i="17"/>
  <c r="BM25" i="17"/>
  <c r="BQ25" i="17"/>
  <c r="BS25" i="17"/>
  <c r="CA25" i="17"/>
  <c r="BY25" i="17"/>
  <c r="JG24" i="17"/>
  <c r="JO24" i="17"/>
  <c r="JM24" i="17"/>
  <c r="JK24" i="17"/>
  <c r="JS24" i="17"/>
  <c r="JE24" i="17"/>
  <c r="JQ24" i="17"/>
  <c r="JI24" i="17"/>
  <c r="KM24" i="17"/>
  <c r="KK24" i="17"/>
  <c r="KI24" i="17"/>
  <c r="KE24" i="17"/>
  <c r="KG24" i="17"/>
  <c r="JY24" i="17"/>
  <c r="KC24" i="17"/>
  <c r="KA24" i="17"/>
  <c r="ET24" i="17"/>
  <c r="EZ24" i="17"/>
  <c r="EX24" i="17"/>
  <c r="ER24" i="17"/>
  <c r="EV24" i="17"/>
  <c r="FD24" i="17"/>
  <c r="FB24" i="17"/>
  <c r="EP24" i="17"/>
  <c r="DE24" i="17"/>
  <c r="DC24" i="17"/>
  <c r="DK24" i="17"/>
  <c r="DG24" i="17"/>
  <c r="DA24" i="17"/>
  <c r="DO24" i="17"/>
  <c r="DM24" i="17"/>
  <c r="DI24" i="17"/>
  <c r="LN24" i="17"/>
  <c r="LZ24" i="17"/>
  <c r="LV24" i="17"/>
  <c r="LT24" i="17"/>
  <c r="LP24" i="17"/>
  <c r="LR24" i="17"/>
  <c r="MB24" i="17"/>
  <c r="LX24" i="17"/>
  <c r="LH25" i="17"/>
  <c r="LB25" i="17"/>
  <c r="LF25" i="17"/>
  <c r="LD25" i="17"/>
  <c r="KX25" i="17"/>
  <c r="KV25" i="17"/>
  <c r="KT25" i="17"/>
  <c r="KZ25" i="17"/>
  <c r="EU24" i="17"/>
  <c r="ES24" i="17"/>
  <c r="FA24" i="17"/>
  <c r="EY24" i="17"/>
  <c r="FC24" i="17"/>
  <c r="EQ24" i="17"/>
  <c r="EO24" i="17"/>
  <c r="EW24" i="17"/>
  <c r="NP25" i="17"/>
  <c r="NL25" i="17"/>
  <c r="NJ25" i="17"/>
  <c r="ND25" i="17"/>
  <c r="NH25" i="17"/>
  <c r="NF25" i="17"/>
  <c r="NB25" i="17"/>
  <c r="NN25" i="17"/>
  <c r="PA25" i="17"/>
  <c r="OY25" i="17"/>
  <c r="OW25" i="17"/>
  <c r="OU25" i="17"/>
  <c r="OS25" i="17"/>
  <c r="OQ25" i="17"/>
  <c r="PC25" i="17"/>
  <c r="OO25" i="17"/>
  <c r="Z25" i="17"/>
  <c r="AN25" i="17"/>
  <c r="AL25" i="17"/>
  <c r="AD25" i="17"/>
  <c r="AB25" i="17"/>
  <c r="AJ25" i="17"/>
  <c r="AH25" i="17"/>
  <c r="AF25" i="17"/>
  <c r="JT24" i="17"/>
  <c r="JP24" i="17"/>
  <c r="JN24" i="17"/>
  <c r="JH24" i="17"/>
  <c r="JL24" i="17"/>
  <c r="JJ24" i="17"/>
  <c r="JR24" i="17"/>
  <c r="JF24" i="17"/>
  <c r="LA25" i="17"/>
  <c r="KW25" i="17"/>
  <c r="KU25" i="17"/>
  <c r="LG25" i="17"/>
  <c r="LE25" i="17"/>
  <c r="KY25" i="17"/>
  <c r="KS25" i="17"/>
  <c r="LC25" i="17"/>
  <c r="KD24" i="17"/>
  <c r="KB24" i="17"/>
  <c r="KF24" i="17"/>
  <c r="JZ24" i="17"/>
  <c r="KN24" i="17"/>
  <c r="KL24" i="17"/>
  <c r="KH24" i="17"/>
  <c r="KJ24" i="17"/>
  <c r="MO25" i="17"/>
  <c r="MM25" i="17"/>
  <c r="MK25" i="17"/>
  <c r="MI25" i="17"/>
  <c r="MG25" i="17"/>
  <c r="MU25" i="17"/>
  <c r="MS25" i="17"/>
  <c r="MQ25" i="17"/>
  <c r="MN25" i="17"/>
  <c r="MJ25" i="17"/>
  <c r="MH25" i="17"/>
  <c r="MV25" i="17"/>
  <c r="MR25" i="17"/>
  <c r="ML25" i="17"/>
  <c r="MT25" i="17"/>
  <c r="MP25" i="17"/>
  <c r="FS24" i="17"/>
  <c r="FQ24" i="17"/>
  <c r="FI24" i="17"/>
  <c r="FW24" i="17"/>
  <c r="FM24" i="17"/>
  <c r="FK24" i="17"/>
  <c r="FU24" i="17"/>
  <c r="FO24" i="17"/>
  <c r="FT24" i="17"/>
  <c r="FR24" i="17"/>
  <c r="FX24" i="17"/>
  <c r="FV24" i="17"/>
  <c r="FN24" i="17"/>
  <c r="FL24" i="17"/>
  <c r="FJ24" i="17"/>
  <c r="FP24" i="17"/>
  <c r="NO25" i="17"/>
  <c r="NM25" i="17"/>
  <c r="NK25" i="17"/>
  <c r="NE25" i="17"/>
  <c r="NC25" i="17"/>
  <c r="NA25" i="17"/>
  <c r="NG25" i="17"/>
  <c r="NI25" i="17"/>
  <c r="DD24" i="17"/>
  <c r="DB24" i="17"/>
  <c r="DH24" i="17"/>
  <c r="DL24" i="17"/>
  <c r="DJ24" i="17"/>
  <c r="DP24" i="17"/>
  <c r="DN24" i="17"/>
  <c r="DF24" i="17"/>
  <c r="CY25" i="17"/>
  <c r="CZ25" i="17"/>
  <c r="CX26" i="17"/>
  <c r="CE26" i="17"/>
  <c r="CF26" i="17"/>
  <c r="CD27" i="17"/>
  <c r="AP27" i="17"/>
  <c r="AQ26" i="17"/>
  <c r="AR26" i="17"/>
  <c r="BJ27" i="17"/>
  <c r="BK26" i="17"/>
  <c r="BL26" i="17"/>
  <c r="DS25" i="17"/>
  <c r="DT25" i="17"/>
  <c r="W26" i="17"/>
  <c r="X26" i="17"/>
  <c r="ON26" i="17"/>
  <c r="OM26" i="17"/>
  <c r="NT25" i="17"/>
  <c r="NS25" i="17"/>
  <c r="MY26" i="17"/>
  <c r="MZ26" i="17"/>
  <c r="ME26" i="17"/>
  <c r="MF26" i="17"/>
  <c r="JW25" i="17"/>
  <c r="JX25" i="17"/>
  <c r="KR26" i="17"/>
  <c r="KQ26" i="17"/>
  <c r="LL25" i="17"/>
  <c r="LK25" i="17"/>
  <c r="JD25" i="17"/>
  <c r="JC25" i="17"/>
  <c r="II26" i="17"/>
  <c r="IJ26" i="17"/>
  <c r="HP26" i="17"/>
  <c r="HO26" i="17"/>
  <c r="GV26" i="17"/>
  <c r="GU26" i="17"/>
  <c r="GB26" i="17"/>
  <c r="GA26" i="17"/>
  <c r="FG25" i="17"/>
  <c r="FH25" i="17"/>
  <c r="EM25" i="17"/>
  <c r="EN25" i="17"/>
  <c r="OL27" i="17"/>
  <c r="NR26" i="17"/>
  <c r="MX27" i="17"/>
  <c r="MD27" i="17"/>
  <c r="LJ26" i="17"/>
  <c r="KP27" i="17"/>
  <c r="JV26" i="17"/>
  <c r="JB26" i="17"/>
  <c r="IH27" i="17"/>
  <c r="HN27" i="17"/>
  <c r="GT27" i="17"/>
  <c r="FZ27" i="17"/>
  <c r="FF26" i="17"/>
  <c r="EL26" i="17"/>
  <c r="DR26" i="17"/>
  <c r="V27" i="17"/>
  <c r="HK26" i="17" l="1"/>
  <c r="HE26" i="17"/>
  <c r="HA26" i="17"/>
  <c r="GY26" i="17"/>
  <c r="HG26" i="17"/>
  <c r="GW26" i="17"/>
  <c r="HC26" i="17"/>
  <c r="HI26" i="17"/>
  <c r="PC26" i="17"/>
  <c r="PA26" i="17"/>
  <c r="OY26" i="17"/>
  <c r="OU26" i="17"/>
  <c r="OW26" i="17"/>
  <c r="OS26" i="17"/>
  <c r="OQ26" i="17"/>
  <c r="OO26" i="17"/>
  <c r="PD26" i="17"/>
  <c r="OZ26" i="17"/>
  <c r="OX26" i="17"/>
  <c r="OV26" i="17"/>
  <c r="OR26" i="17"/>
  <c r="PB26" i="17"/>
  <c r="OT26" i="17"/>
  <c r="OP26" i="17"/>
  <c r="GZ26" i="17"/>
  <c r="GX26" i="17"/>
  <c r="HL26" i="17"/>
  <c r="HH26" i="17"/>
  <c r="HB26" i="17"/>
  <c r="HF26" i="17"/>
  <c r="HD26" i="17"/>
  <c r="HJ26" i="17"/>
  <c r="HV26" i="17"/>
  <c r="HX26" i="17"/>
  <c r="HT26" i="17"/>
  <c r="HZ26" i="17"/>
  <c r="HR26" i="17"/>
  <c r="IF26" i="17"/>
  <c r="IB26" i="17"/>
  <c r="ID26" i="17"/>
  <c r="GJ26" i="17"/>
  <c r="GH26" i="17"/>
  <c r="GF26" i="17"/>
  <c r="GD26" i="17"/>
  <c r="GN26" i="17"/>
  <c r="GL26" i="17"/>
  <c r="GP26" i="17"/>
  <c r="GR26" i="17"/>
  <c r="NY25" i="17"/>
  <c r="NW25" i="17"/>
  <c r="NU25" i="17"/>
  <c r="OC25" i="17"/>
  <c r="OA25" i="17"/>
  <c r="OG25" i="17"/>
  <c r="OI25" i="17"/>
  <c r="OE25" i="17"/>
  <c r="NX25" i="17"/>
  <c r="OB25" i="17"/>
  <c r="NZ25" i="17"/>
  <c r="OH25" i="17"/>
  <c r="OD25" i="17"/>
  <c r="NV25" i="17"/>
  <c r="OJ25" i="17"/>
  <c r="OF25" i="17"/>
  <c r="AA26" i="17"/>
  <c r="Y26" i="17"/>
  <c r="AE26" i="17"/>
  <c r="AC26" i="17"/>
  <c r="AM26" i="17"/>
  <c r="AK26" i="17"/>
  <c r="AI26" i="17"/>
  <c r="AG26" i="17"/>
  <c r="EI25" i="17"/>
  <c r="DU25" i="17"/>
  <c r="EE25" i="17"/>
  <c r="EG25" i="17"/>
  <c r="EA25" i="17"/>
  <c r="DY25" i="17"/>
  <c r="EC25" i="17"/>
  <c r="DW25" i="17"/>
  <c r="CB26" i="17"/>
  <c r="BT26" i="17"/>
  <c r="BR26" i="17"/>
  <c r="BP26" i="17"/>
  <c r="BZ26" i="17"/>
  <c r="BX26" i="17"/>
  <c r="BV26" i="17"/>
  <c r="BN26" i="17"/>
  <c r="JF25" i="17"/>
  <c r="JT25" i="17"/>
  <c r="JP25" i="17"/>
  <c r="JL25" i="17"/>
  <c r="JR25" i="17"/>
  <c r="JJ25" i="17"/>
  <c r="JH25" i="17"/>
  <c r="JN25" i="17"/>
  <c r="LQ25" i="17"/>
  <c r="LU25" i="17"/>
  <c r="LS25" i="17"/>
  <c r="MA25" i="17"/>
  <c r="LY25" i="17"/>
  <c r="LM25" i="17"/>
  <c r="LO25" i="17"/>
  <c r="LW25" i="17"/>
  <c r="BC26" i="17"/>
  <c r="BA26" i="17"/>
  <c r="BG26" i="17"/>
  <c r="BE26" i="17"/>
  <c r="AS26" i="17"/>
  <c r="AU26" i="17"/>
  <c r="AY26" i="17"/>
  <c r="AW26" i="17"/>
  <c r="HS26" i="17"/>
  <c r="HW26" i="17"/>
  <c r="HU26" i="17"/>
  <c r="IA26" i="17"/>
  <c r="HY26" i="17"/>
  <c r="HQ26" i="17"/>
  <c r="IE26" i="17"/>
  <c r="IC26" i="17"/>
  <c r="IZ26" i="17"/>
  <c r="IX26" i="17"/>
  <c r="IV26" i="17"/>
  <c r="IT26" i="17"/>
  <c r="IL26" i="17"/>
  <c r="IN26" i="17"/>
  <c r="IR26" i="17"/>
  <c r="IP26" i="17"/>
  <c r="AF26" i="17"/>
  <c r="AD26" i="17"/>
  <c r="Z26" i="17"/>
  <c r="AB26" i="17"/>
  <c r="AN26" i="17"/>
  <c r="AL26" i="17"/>
  <c r="AH26" i="17"/>
  <c r="AJ26" i="17"/>
  <c r="EJ25" i="17"/>
  <c r="EH25" i="17"/>
  <c r="DV25" i="17"/>
  <c r="EF25" i="17"/>
  <c r="DZ25" i="17"/>
  <c r="DX25" i="17"/>
  <c r="ED25" i="17"/>
  <c r="EB25" i="17"/>
  <c r="GI26" i="17"/>
  <c r="GG26" i="17"/>
  <c r="GE26" i="17"/>
  <c r="GC26" i="17"/>
  <c r="GO26" i="17"/>
  <c r="GM26" i="17"/>
  <c r="GK26" i="17"/>
  <c r="GQ26" i="17"/>
  <c r="LR25" i="17"/>
  <c r="LP25" i="17"/>
  <c r="LN25" i="17"/>
  <c r="LV25" i="17"/>
  <c r="LT25" i="17"/>
  <c r="LZ25" i="17"/>
  <c r="LX25" i="17"/>
  <c r="MB25" i="17"/>
  <c r="KS26" i="17"/>
  <c r="LE26" i="17"/>
  <c r="LC26" i="17"/>
  <c r="LG26" i="17"/>
  <c r="KW26" i="17"/>
  <c r="KY26" i="17"/>
  <c r="LA26" i="17"/>
  <c r="KU26" i="17"/>
  <c r="KH25" i="17"/>
  <c r="KF25" i="17"/>
  <c r="KD25" i="17"/>
  <c r="KL25" i="17"/>
  <c r="KJ25" i="17"/>
  <c r="KB25" i="17"/>
  <c r="KN25" i="17"/>
  <c r="JZ25" i="17"/>
  <c r="CP26" i="17"/>
  <c r="CN26" i="17"/>
  <c r="CL26" i="17"/>
  <c r="CH26" i="17"/>
  <c r="CR26" i="17"/>
  <c r="CJ26" i="17"/>
  <c r="CV26" i="17"/>
  <c r="CT26" i="17"/>
  <c r="EX25" i="17"/>
  <c r="ET25" i="17"/>
  <c r="ER25" i="17"/>
  <c r="EP25" i="17"/>
  <c r="EV25" i="17"/>
  <c r="FB25" i="17"/>
  <c r="EZ25" i="17"/>
  <c r="FD25" i="17"/>
  <c r="CQ26" i="17"/>
  <c r="CO26" i="17"/>
  <c r="CK26" i="17"/>
  <c r="CM26" i="17"/>
  <c r="CI26" i="17"/>
  <c r="CG26" i="17"/>
  <c r="CU26" i="17"/>
  <c r="CS26" i="17"/>
  <c r="EY25" i="17"/>
  <c r="EW25" i="17"/>
  <c r="ES25" i="17"/>
  <c r="EQ25" i="17"/>
  <c r="EU25" i="17"/>
  <c r="FC25" i="17"/>
  <c r="EO25" i="17"/>
  <c r="FA25" i="17"/>
  <c r="MS26" i="17"/>
  <c r="MQ26" i="17"/>
  <c r="MO26" i="17"/>
  <c r="MM26" i="17"/>
  <c r="MU26" i="17"/>
  <c r="MG26" i="17"/>
  <c r="MI26" i="17"/>
  <c r="MK26" i="17"/>
  <c r="IY26" i="17"/>
  <c r="IU26" i="17"/>
  <c r="IO26" i="17"/>
  <c r="IW26" i="17"/>
  <c r="IS26" i="17"/>
  <c r="IK26" i="17"/>
  <c r="IM26" i="17"/>
  <c r="IQ26" i="17"/>
  <c r="JE25" i="17"/>
  <c r="JQ25" i="17"/>
  <c r="JS25" i="17"/>
  <c r="JM25" i="17"/>
  <c r="JG25" i="17"/>
  <c r="JO25" i="17"/>
  <c r="JI25" i="17"/>
  <c r="JK25" i="17"/>
  <c r="BH26" i="17"/>
  <c r="BF26" i="17"/>
  <c r="BD26" i="17"/>
  <c r="BB26" i="17"/>
  <c r="AT26" i="17"/>
  <c r="AV26" i="17"/>
  <c r="AZ26" i="17"/>
  <c r="AX26" i="17"/>
  <c r="KT26" i="17"/>
  <c r="LF26" i="17"/>
  <c r="LH26" i="17"/>
  <c r="KV26" i="17"/>
  <c r="LB26" i="17"/>
  <c r="LD26" i="17"/>
  <c r="KX26" i="17"/>
  <c r="KZ26" i="17"/>
  <c r="KG25" i="17"/>
  <c r="KM25" i="17"/>
  <c r="KI25" i="17"/>
  <c r="KK25" i="17"/>
  <c r="KE25" i="17"/>
  <c r="KC25" i="17"/>
  <c r="KA25" i="17"/>
  <c r="JY25" i="17"/>
  <c r="FX25" i="17"/>
  <c r="FV25" i="17"/>
  <c r="FP25" i="17"/>
  <c r="FT25" i="17"/>
  <c r="FL25" i="17"/>
  <c r="FJ25" i="17"/>
  <c r="FR25" i="17"/>
  <c r="FN25" i="17"/>
  <c r="NP26" i="17"/>
  <c r="NN26" i="17"/>
  <c r="ND26" i="17"/>
  <c r="NH26" i="17"/>
  <c r="NL26" i="17"/>
  <c r="NJ26" i="17"/>
  <c r="NB26" i="17"/>
  <c r="NF26" i="17"/>
  <c r="DH25" i="17"/>
  <c r="DF25" i="17"/>
  <c r="DJ25" i="17"/>
  <c r="DD25" i="17"/>
  <c r="DN25" i="17"/>
  <c r="DL25" i="17"/>
  <c r="DB25" i="17"/>
  <c r="DP25" i="17"/>
  <c r="BS26" i="17"/>
  <c r="BQ26" i="17"/>
  <c r="BO26" i="17"/>
  <c r="BM26" i="17"/>
  <c r="BW26" i="17"/>
  <c r="CA26" i="17"/>
  <c r="BY26" i="17"/>
  <c r="BU26" i="17"/>
  <c r="MR26" i="17"/>
  <c r="MN26" i="17"/>
  <c r="ML26" i="17"/>
  <c r="MV26" i="17"/>
  <c r="MT26" i="17"/>
  <c r="MH26" i="17"/>
  <c r="MJ26" i="17"/>
  <c r="MP26" i="17"/>
  <c r="FW25" i="17"/>
  <c r="FU25" i="17"/>
  <c r="FM25" i="17"/>
  <c r="FI25" i="17"/>
  <c r="FQ25" i="17"/>
  <c r="FO25" i="17"/>
  <c r="FK25" i="17"/>
  <c r="FS25" i="17"/>
  <c r="NA26" i="17"/>
  <c r="NO26" i="17"/>
  <c r="NK26" i="17"/>
  <c r="NI26" i="17"/>
  <c r="NM26" i="17"/>
  <c r="NG26" i="17"/>
  <c r="NE26" i="17"/>
  <c r="NC26" i="17"/>
  <c r="DI25" i="17"/>
  <c r="DG25" i="17"/>
  <c r="DE25" i="17"/>
  <c r="DC25" i="17"/>
  <c r="DO25" i="17"/>
  <c r="DM25" i="17"/>
  <c r="DK25" i="17"/>
  <c r="DA25" i="17"/>
  <c r="CX27" i="17"/>
  <c r="CZ26" i="17"/>
  <c r="CY26" i="17"/>
  <c r="BL27" i="17"/>
  <c r="BJ28" i="17"/>
  <c r="BK27" i="17"/>
  <c r="AQ27" i="17"/>
  <c r="AR27" i="17"/>
  <c r="AP28" i="17"/>
  <c r="CE27" i="17"/>
  <c r="CF27" i="17"/>
  <c r="CD28" i="17"/>
  <c r="X27" i="17"/>
  <c r="W27" i="17"/>
  <c r="DS26" i="17"/>
  <c r="DT26" i="17"/>
  <c r="ON27" i="17"/>
  <c r="OM27" i="17"/>
  <c r="NS26" i="17"/>
  <c r="NT26" i="17"/>
  <c r="MY27" i="17"/>
  <c r="MZ27" i="17"/>
  <c r="MF27" i="17"/>
  <c r="ME27" i="17"/>
  <c r="JX26" i="17"/>
  <c r="JW26" i="17"/>
  <c r="KR27" i="17"/>
  <c r="KQ27" i="17"/>
  <c r="LL26" i="17"/>
  <c r="LK26" i="17"/>
  <c r="JC26" i="17"/>
  <c r="JD26" i="17"/>
  <c r="II27" i="17"/>
  <c r="IJ27" i="17"/>
  <c r="HP27" i="17"/>
  <c r="HO27" i="17"/>
  <c r="GU27" i="17"/>
  <c r="GV27" i="17"/>
  <c r="GB27" i="17"/>
  <c r="GA27" i="17"/>
  <c r="FG26" i="17"/>
  <c r="FH26" i="17"/>
  <c r="EM26" i="17"/>
  <c r="EN26" i="17"/>
  <c r="OL28" i="17"/>
  <c r="NR27" i="17"/>
  <c r="MX28" i="17"/>
  <c r="MD28" i="17"/>
  <c r="LJ27" i="17"/>
  <c r="KP28" i="17"/>
  <c r="JV27" i="17"/>
  <c r="JB27" i="17"/>
  <c r="IH28" i="17"/>
  <c r="HN28" i="17"/>
  <c r="GT28" i="17"/>
  <c r="FZ28" i="17"/>
  <c r="FF27" i="17"/>
  <c r="EL27" i="17"/>
  <c r="DR27" i="17"/>
  <c r="V28" i="17"/>
  <c r="DU26" i="17" l="1"/>
  <c r="EC26" i="17"/>
  <c r="EA26" i="17"/>
  <c r="EE26" i="17"/>
  <c r="DW26" i="17"/>
  <c r="EI26" i="17"/>
  <c r="EG26" i="17"/>
  <c r="DY26" i="17"/>
  <c r="PD27" i="17"/>
  <c r="PB27" i="17"/>
  <c r="OR27" i="17"/>
  <c r="OV27" i="17"/>
  <c r="OZ27" i="17"/>
  <c r="OX27" i="17"/>
  <c r="OT27" i="17"/>
  <c r="OP27" i="17"/>
  <c r="GM27" i="17"/>
  <c r="GK27" i="17"/>
  <c r="GC27" i="17"/>
  <c r="GQ27" i="17"/>
  <c r="GI27" i="17"/>
  <c r="GO27" i="17"/>
  <c r="GG27" i="17"/>
  <c r="GE27" i="17"/>
  <c r="HA27" i="17"/>
  <c r="GY27" i="17"/>
  <c r="HK27" i="17"/>
  <c r="HI27" i="17"/>
  <c r="HE27" i="17"/>
  <c r="HC27" i="17"/>
  <c r="GW27" i="17"/>
  <c r="HG27" i="17"/>
  <c r="ED26" i="17"/>
  <c r="EB26" i="17"/>
  <c r="DZ26" i="17"/>
  <c r="EJ26" i="17"/>
  <c r="EH26" i="17"/>
  <c r="EF26" i="17"/>
  <c r="DX26" i="17"/>
  <c r="DV26" i="17"/>
  <c r="IL27" i="17"/>
  <c r="IV27" i="17"/>
  <c r="IX27" i="17"/>
  <c r="IZ27" i="17"/>
  <c r="IN27" i="17"/>
  <c r="IR27" i="17"/>
  <c r="IP27" i="17"/>
  <c r="IT27" i="17"/>
  <c r="IY27" i="17"/>
  <c r="IK27" i="17"/>
  <c r="IM27" i="17"/>
  <c r="IW27" i="17"/>
  <c r="IU27" i="17"/>
  <c r="IS27" i="17"/>
  <c r="IQ27" i="17"/>
  <c r="IO27" i="17"/>
  <c r="LU26" i="17"/>
  <c r="LM26" i="17"/>
  <c r="LY26" i="17"/>
  <c r="LW26" i="17"/>
  <c r="LS26" i="17"/>
  <c r="LQ26" i="17"/>
  <c r="LO26" i="17"/>
  <c r="MA26" i="17"/>
  <c r="KW27" i="17"/>
  <c r="LE27" i="17"/>
  <c r="LC27" i="17"/>
  <c r="KU27" i="17"/>
  <c r="KS27" i="17"/>
  <c r="LG27" i="17"/>
  <c r="LA27" i="17"/>
  <c r="KY27" i="17"/>
  <c r="AV27" i="17"/>
  <c r="AT27" i="17"/>
  <c r="BF27" i="17"/>
  <c r="BB27" i="17"/>
  <c r="BH27" i="17"/>
  <c r="BD27" i="17"/>
  <c r="AZ27" i="17"/>
  <c r="AX27" i="17"/>
  <c r="HW27" i="17"/>
  <c r="IA27" i="17"/>
  <c r="IC27" i="17"/>
  <c r="IE27" i="17"/>
  <c r="HU27" i="17"/>
  <c r="HS27" i="17"/>
  <c r="HQ27" i="17"/>
  <c r="HY27" i="17"/>
  <c r="OB26" i="17"/>
  <c r="NX26" i="17"/>
  <c r="NV26" i="17"/>
  <c r="OF26" i="17"/>
  <c r="NZ26" i="17"/>
  <c r="OJ26" i="17"/>
  <c r="OH26" i="17"/>
  <c r="OD26" i="17"/>
  <c r="LV26" i="17"/>
  <c r="LT26" i="17"/>
  <c r="LR26" i="17"/>
  <c r="LP26" i="17"/>
  <c r="LZ26" i="17"/>
  <c r="LX26" i="17"/>
  <c r="MB26" i="17"/>
  <c r="LN26" i="17"/>
  <c r="OC26" i="17"/>
  <c r="OA26" i="17"/>
  <c r="NY26" i="17"/>
  <c r="NW26" i="17"/>
  <c r="OE26" i="17"/>
  <c r="OG26" i="17"/>
  <c r="OI26" i="17"/>
  <c r="NU26" i="17"/>
  <c r="AL27" i="17"/>
  <c r="AJ27" i="17"/>
  <c r="AN27" i="17"/>
  <c r="AD27" i="17"/>
  <c r="AB27" i="17"/>
  <c r="Z27" i="17"/>
  <c r="AH27" i="17"/>
  <c r="AF27" i="17"/>
  <c r="JJ26" i="17"/>
  <c r="JH26" i="17"/>
  <c r="JL26" i="17"/>
  <c r="JF26" i="17"/>
  <c r="JN26" i="17"/>
  <c r="JT26" i="17"/>
  <c r="JR26" i="17"/>
  <c r="JP26" i="17"/>
  <c r="OO27" i="17"/>
  <c r="PC27" i="17"/>
  <c r="OW27" i="17"/>
  <c r="OU27" i="17"/>
  <c r="PA27" i="17"/>
  <c r="OY27" i="17"/>
  <c r="OQ27" i="17"/>
  <c r="OS27" i="17"/>
  <c r="GN27" i="17"/>
  <c r="GL27" i="17"/>
  <c r="GR27" i="17"/>
  <c r="GP27" i="17"/>
  <c r="GJ27" i="17"/>
  <c r="GH27" i="17"/>
  <c r="GF27" i="17"/>
  <c r="GD27" i="17"/>
  <c r="GZ27" i="17"/>
  <c r="GX27" i="17"/>
  <c r="HJ27" i="17"/>
  <c r="HL27" i="17"/>
  <c r="HH27" i="17"/>
  <c r="HD27" i="17"/>
  <c r="HB27" i="17"/>
  <c r="HF27" i="17"/>
  <c r="ID27" i="17"/>
  <c r="IB27" i="17"/>
  <c r="HZ27" i="17"/>
  <c r="HT27" i="17"/>
  <c r="IF27" i="17"/>
  <c r="HV27" i="17"/>
  <c r="HR27" i="17"/>
  <c r="HX27" i="17"/>
  <c r="BG27" i="17"/>
  <c r="BE27" i="17"/>
  <c r="AU27" i="17"/>
  <c r="AS27" i="17"/>
  <c r="BC27" i="17"/>
  <c r="AY27" i="17"/>
  <c r="BA27" i="17"/>
  <c r="AW27" i="17"/>
  <c r="CT27" i="17"/>
  <c r="CR27" i="17"/>
  <c r="CP27" i="17"/>
  <c r="CL27" i="17"/>
  <c r="CJ27" i="17"/>
  <c r="CN27" i="17"/>
  <c r="CH27" i="17"/>
  <c r="CV27" i="17"/>
  <c r="BY27" i="17"/>
  <c r="BW27" i="17"/>
  <c r="CA27" i="17"/>
  <c r="BM27" i="17"/>
  <c r="BQ27" i="17"/>
  <c r="BO27" i="17"/>
  <c r="BU27" i="17"/>
  <c r="BS27" i="17"/>
  <c r="MU27" i="17"/>
  <c r="MS27" i="17"/>
  <c r="MQ27" i="17"/>
  <c r="MM27" i="17"/>
  <c r="MK27" i="17"/>
  <c r="MO27" i="17"/>
  <c r="MI27" i="17"/>
  <c r="MG27" i="17"/>
  <c r="MV27" i="17"/>
  <c r="MR27" i="17"/>
  <c r="MP27" i="17"/>
  <c r="MT27" i="17"/>
  <c r="MN27" i="17"/>
  <c r="ML27" i="17"/>
  <c r="MJ27" i="17"/>
  <c r="MH27" i="17"/>
  <c r="FR26" i="17"/>
  <c r="FP26" i="17"/>
  <c r="FT26" i="17"/>
  <c r="FN26" i="17"/>
  <c r="FL26" i="17"/>
  <c r="FV26" i="17"/>
  <c r="FJ26" i="17"/>
  <c r="FX26" i="17"/>
  <c r="ND27" i="17"/>
  <c r="NH27" i="17"/>
  <c r="NF27" i="17"/>
  <c r="NP27" i="17"/>
  <c r="NL27" i="17"/>
  <c r="NJ27" i="17"/>
  <c r="NN27" i="17"/>
  <c r="NB27" i="17"/>
  <c r="DL26" i="17"/>
  <c r="DJ26" i="17"/>
  <c r="DP26" i="17"/>
  <c r="DF26" i="17"/>
  <c r="DN26" i="17"/>
  <c r="DH26" i="17"/>
  <c r="DD26" i="17"/>
  <c r="DB26" i="17"/>
  <c r="AE27" i="17"/>
  <c r="AC27" i="17"/>
  <c r="AK27" i="17"/>
  <c r="AI27" i="17"/>
  <c r="AG27" i="17"/>
  <c r="AM27" i="17"/>
  <c r="Y27" i="17"/>
  <c r="AA27" i="17"/>
  <c r="JM26" i="17"/>
  <c r="JK26" i="17"/>
  <c r="JI26" i="17"/>
  <c r="JG26" i="17"/>
  <c r="JE26" i="17"/>
  <c r="JS26" i="17"/>
  <c r="JO26" i="17"/>
  <c r="JQ26" i="17"/>
  <c r="CU27" i="17"/>
  <c r="CS27" i="17"/>
  <c r="CQ27" i="17"/>
  <c r="CO27" i="17"/>
  <c r="CM27" i="17"/>
  <c r="CK27" i="17"/>
  <c r="CI27" i="17"/>
  <c r="CG27" i="17"/>
  <c r="KX27" i="17"/>
  <c r="KV27" i="17"/>
  <c r="KT27" i="17"/>
  <c r="LD27" i="17"/>
  <c r="LB27" i="17"/>
  <c r="LF27" i="17"/>
  <c r="LH27" i="17"/>
  <c r="KZ27" i="17"/>
  <c r="KK26" i="17"/>
  <c r="KG26" i="17"/>
  <c r="KE26" i="17"/>
  <c r="KM26" i="17"/>
  <c r="KA26" i="17"/>
  <c r="JY26" i="17"/>
  <c r="KC26" i="17"/>
  <c r="KI26" i="17"/>
  <c r="KL26" i="17"/>
  <c r="KJ26" i="17"/>
  <c r="KN26" i="17"/>
  <c r="KH26" i="17"/>
  <c r="KF26" i="17"/>
  <c r="KB26" i="17"/>
  <c r="JZ26" i="17"/>
  <c r="KD26" i="17"/>
  <c r="FB26" i="17"/>
  <c r="ER26" i="17"/>
  <c r="EP26" i="17"/>
  <c r="ET26" i="17"/>
  <c r="EZ26" i="17"/>
  <c r="FD26" i="17"/>
  <c r="EX26" i="17"/>
  <c r="EV26" i="17"/>
  <c r="BP27" i="17"/>
  <c r="BN27" i="17"/>
  <c r="CB27" i="17"/>
  <c r="BZ27" i="17"/>
  <c r="BV27" i="17"/>
  <c r="BX27" i="17"/>
  <c r="BT27" i="17"/>
  <c r="BR27" i="17"/>
  <c r="FC26" i="17"/>
  <c r="FA26" i="17"/>
  <c r="EQ26" i="17"/>
  <c r="EO26" i="17"/>
  <c r="EY26" i="17"/>
  <c r="EU26" i="17"/>
  <c r="EW26" i="17"/>
  <c r="ES26" i="17"/>
  <c r="DM26" i="17"/>
  <c r="DK26" i="17"/>
  <c r="DO26" i="17"/>
  <c r="DC26" i="17"/>
  <c r="DE26" i="17"/>
  <c r="DA26" i="17"/>
  <c r="DI26" i="17"/>
  <c r="DG26" i="17"/>
  <c r="FQ26" i="17"/>
  <c r="FS26" i="17"/>
  <c r="FO26" i="17"/>
  <c r="FM26" i="17"/>
  <c r="FI26" i="17"/>
  <c r="FU26" i="17"/>
  <c r="FW26" i="17"/>
  <c r="FK26" i="17"/>
  <c r="NE27" i="17"/>
  <c r="NC27" i="17"/>
  <c r="NA27" i="17"/>
  <c r="NI27" i="17"/>
  <c r="NG27" i="17"/>
  <c r="NM27" i="17"/>
  <c r="NK27" i="17"/>
  <c r="NO27" i="17"/>
  <c r="CY27" i="17"/>
  <c r="CZ27" i="17"/>
  <c r="CX28" i="17"/>
  <c r="AR28" i="17"/>
  <c r="AP29" i="17"/>
  <c r="AQ28" i="17"/>
  <c r="BJ29" i="17"/>
  <c r="BK28" i="17"/>
  <c r="BL28" i="17"/>
  <c r="CF28" i="17"/>
  <c r="CD29" i="17"/>
  <c r="CE28" i="17"/>
  <c r="DT27" i="17"/>
  <c r="DS27" i="17"/>
  <c r="W28" i="17"/>
  <c r="X28" i="17"/>
  <c r="ON28" i="17"/>
  <c r="OM28" i="17"/>
  <c r="NS27" i="17"/>
  <c r="NT27" i="17"/>
  <c r="MZ28" i="17"/>
  <c r="MY28" i="17"/>
  <c r="ME28" i="17"/>
  <c r="MF28" i="17"/>
  <c r="JX27" i="17"/>
  <c r="JW27" i="17"/>
  <c r="KR28" i="17"/>
  <c r="KQ28" i="17"/>
  <c r="LL27" i="17"/>
  <c r="LK27" i="17"/>
  <c r="JC27" i="17"/>
  <c r="JD27" i="17"/>
  <c r="IJ28" i="17"/>
  <c r="II28" i="17"/>
  <c r="HP28" i="17"/>
  <c r="HO28" i="17"/>
  <c r="GV28" i="17"/>
  <c r="GU28" i="17"/>
  <c r="GA28" i="17"/>
  <c r="GB28" i="17"/>
  <c r="FG27" i="17"/>
  <c r="FH27" i="17"/>
  <c r="EN27" i="17"/>
  <c r="EM27" i="17"/>
  <c r="OL29" i="17"/>
  <c r="NR28" i="17"/>
  <c r="MX29" i="17"/>
  <c r="MD29" i="17"/>
  <c r="LJ28" i="17"/>
  <c r="KP29" i="17"/>
  <c r="JV28" i="17"/>
  <c r="JB28" i="17"/>
  <c r="IH29" i="17"/>
  <c r="HN29" i="17"/>
  <c r="GT29" i="17"/>
  <c r="FZ29" i="17"/>
  <c r="FF28" i="17"/>
  <c r="EL28" i="17"/>
  <c r="DR28" i="17"/>
  <c r="V29" i="17"/>
  <c r="GY28" i="17" l="1"/>
  <c r="HE28" i="17"/>
  <c r="HC28" i="17"/>
  <c r="HK28" i="17"/>
  <c r="HI28" i="17"/>
  <c r="HG28" i="17"/>
  <c r="HA28" i="17"/>
  <c r="GW28" i="17"/>
  <c r="OS28" i="17"/>
  <c r="OQ28" i="17"/>
  <c r="OO28" i="17"/>
  <c r="PA28" i="17"/>
  <c r="OU28" i="17"/>
  <c r="PC28" i="17"/>
  <c r="OY28" i="17"/>
  <c r="OW28" i="17"/>
  <c r="HT28" i="17"/>
  <c r="HR28" i="17"/>
  <c r="IF28" i="17"/>
  <c r="HZ28" i="17"/>
  <c r="HX28" i="17"/>
  <c r="IB28" i="17"/>
  <c r="HV28" i="17"/>
  <c r="ID28" i="17"/>
  <c r="GQ28" i="17"/>
  <c r="GO28" i="17"/>
  <c r="GG28" i="17"/>
  <c r="GC28" i="17"/>
  <c r="GM28" i="17"/>
  <c r="GK28" i="17"/>
  <c r="GE28" i="17"/>
  <c r="GI28" i="17"/>
  <c r="LY27" i="17"/>
  <c r="LQ27" i="17"/>
  <c r="MA27" i="17"/>
  <c r="LU27" i="17"/>
  <c r="LS27" i="17"/>
  <c r="LW27" i="17"/>
  <c r="LO27" i="17"/>
  <c r="LM27" i="17"/>
  <c r="OR28" i="17"/>
  <c r="OV28" i="17"/>
  <c r="OZ28" i="17"/>
  <c r="OP28" i="17"/>
  <c r="OT28" i="17"/>
  <c r="PB28" i="17"/>
  <c r="PD28" i="17"/>
  <c r="OX28" i="17"/>
  <c r="DX27" i="17"/>
  <c r="DV27" i="17"/>
  <c r="EJ27" i="17"/>
  <c r="EB27" i="17"/>
  <c r="DZ27" i="17"/>
  <c r="ED27" i="17"/>
  <c r="EH27" i="17"/>
  <c r="EF27" i="17"/>
  <c r="CG28" i="17"/>
  <c r="CU28" i="17"/>
  <c r="CO28" i="17"/>
  <c r="CM28" i="17"/>
  <c r="CS28" i="17"/>
  <c r="CI28" i="17"/>
  <c r="CK28" i="17"/>
  <c r="CQ28" i="17"/>
  <c r="LA28" i="17"/>
  <c r="KS28" i="17"/>
  <c r="LE28" i="17"/>
  <c r="KW28" i="17"/>
  <c r="LC28" i="17"/>
  <c r="KY28" i="17"/>
  <c r="KU28" i="17"/>
  <c r="LG28" i="17"/>
  <c r="GR28" i="17"/>
  <c r="GP28" i="17"/>
  <c r="GL28" i="17"/>
  <c r="GJ28" i="17"/>
  <c r="GF28" i="17"/>
  <c r="GH28" i="17"/>
  <c r="GD28" i="17"/>
  <c r="GN28" i="17"/>
  <c r="IE28" i="17"/>
  <c r="IA28" i="17"/>
  <c r="HU28" i="17"/>
  <c r="HS28" i="17"/>
  <c r="HY28" i="17"/>
  <c r="HW28" i="17"/>
  <c r="IC28" i="17"/>
  <c r="HQ28" i="17"/>
  <c r="AI28" i="17"/>
  <c r="AG28" i="17"/>
  <c r="AM28" i="17"/>
  <c r="AA28" i="17"/>
  <c r="Y28" i="17"/>
  <c r="AK28" i="17"/>
  <c r="AC28" i="17"/>
  <c r="AE28" i="17"/>
  <c r="JM27" i="17"/>
  <c r="JK27" i="17"/>
  <c r="JI27" i="17"/>
  <c r="JG27" i="17"/>
  <c r="JE27" i="17"/>
  <c r="JS27" i="17"/>
  <c r="JQ27" i="17"/>
  <c r="JO27" i="17"/>
  <c r="BV28" i="17"/>
  <c r="BT28" i="17"/>
  <c r="BR28" i="17"/>
  <c r="BP28" i="17"/>
  <c r="CB28" i="17"/>
  <c r="BN28" i="17"/>
  <c r="BZ28" i="17"/>
  <c r="BX28" i="17"/>
  <c r="KK27" i="17"/>
  <c r="KI27" i="17"/>
  <c r="KC27" i="17"/>
  <c r="KA27" i="17"/>
  <c r="JY27" i="17"/>
  <c r="KM27" i="17"/>
  <c r="KG27" i="17"/>
  <c r="KE27" i="17"/>
  <c r="OF27" i="17"/>
  <c r="OB27" i="17"/>
  <c r="NZ27" i="17"/>
  <c r="OJ27" i="17"/>
  <c r="NX27" i="17"/>
  <c r="OH27" i="17"/>
  <c r="OD27" i="17"/>
  <c r="NV27" i="17"/>
  <c r="Z28" i="17"/>
  <c r="AL28" i="17"/>
  <c r="AJ28" i="17"/>
  <c r="AH28" i="17"/>
  <c r="AN28" i="17"/>
  <c r="AD28" i="17"/>
  <c r="AB28" i="17"/>
  <c r="AF28" i="17"/>
  <c r="IM28" i="17"/>
  <c r="IQ28" i="17"/>
  <c r="IS28" i="17"/>
  <c r="IY28" i="17"/>
  <c r="IW28" i="17"/>
  <c r="IU28" i="17"/>
  <c r="IO28" i="17"/>
  <c r="IK28" i="17"/>
  <c r="IT28" i="17"/>
  <c r="IR28" i="17"/>
  <c r="IP28" i="17"/>
  <c r="IX28" i="17"/>
  <c r="IV28" i="17"/>
  <c r="IN28" i="17"/>
  <c r="IZ28" i="17"/>
  <c r="IL28" i="17"/>
  <c r="OG27" i="17"/>
  <c r="OE27" i="17"/>
  <c r="OC27" i="17"/>
  <c r="OA27" i="17"/>
  <c r="NY27" i="17"/>
  <c r="NW27" i="17"/>
  <c r="NU27" i="17"/>
  <c r="OI27" i="17"/>
  <c r="DY27" i="17"/>
  <c r="DW27" i="17"/>
  <c r="EI27" i="17"/>
  <c r="EA27" i="17"/>
  <c r="EG27" i="17"/>
  <c r="DU27" i="17"/>
  <c r="EC27" i="17"/>
  <c r="EE27" i="17"/>
  <c r="CV28" i="17"/>
  <c r="CH28" i="17"/>
  <c r="CL28" i="17"/>
  <c r="CP28" i="17"/>
  <c r="CN28" i="17"/>
  <c r="CJ28" i="17"/>
  <c r="CR28" i="17"/>
  <c r="CT28" i="17"/>
  <c r="LB28" i="17"/>
  <c r="KZ28" i="17"/>
  <c r="KX28" i="17"/>
  <c r="KV28" i="17"/>
  <c r="KT28" i="17"/>
  <c r="LH28" i="17"/>
  <c r="LD28" i="17"/>
  <c r="LF28" i="17"/>
  <c r="JN27" i="17"/>
  <c r="JL27" i="17"/>
  <c r="JR27" i="17"/>
  <c r="JJ27" i="17"/>
  <c r="JT27" i="17"/>
  <c r="JH27" i="17"/>
  <c r="JP27" i="17"/>
  <c r="JF27" i="17"/>
  <c r="LZ27" i="17"/>
  <c r="LX27" i="17"/>
  <c r="LV27" i="17"/>
  <c r="LT27" i="17"/>
  <c r="LR27" i="17"/>
  <c r="LP27" i="17"/>
  <c r="LN27" i="17"/>
  <c r="MB27" i="17"/>
  <c r="KN27" i="17"/>
  <c r="KD27" i="17"/>
  <c r="JZ27" i="17"/>
  <c r="KJ27" i="17"/>
  <c r="KH27" i="17"/>
  <c r="KF27" i="17"/>
  <c r="KB27" i="17"/>
  <c r="KL27" i="17"/>
  <c r="EY27" i="17"/>
  <c r="EW27" i="17"/>
  <c r="EQ27" i="17"/>
  <c r="EO27" i="17"/>
  <c r="FA27" i="17"/>
  <c r="ES27" i="17"/>
  <c r="FC27" i="17"/>
  <c r="EU27" i="17"/>
  <c r="BB28" i="17"/>
  <c r="AZ28" i="17"/>
  <c r="BH28" i="17"/>
  <c r="BF28" i="17"/>
  <c r="BD28" i="17"/>
  <c r="AX28" i="17"/>
  <c r="AV28" i="17"/>
  <c r="AT28" i="17"/>
  <c r="MG28" i="17"/>
  <c r="MU28" i="17"/>
  <c r="MQ28" i="17"/>
  <c r="MO28" i="17"/>
  <c r="MI28" i="17"/>
  <c r="MK28" i="17"/>
  <c r="MS28" i="17"/>
  <c r="MM28" i="17"/>
  <c r="BU28" i="17"/>
  <c r="BS28" i="17"/>
  <c r="BM28" i="17"/>
  <c r="CA28" i="17"/>
  <c r="BO28" i="17"/>
  <c r="BY28" i="17"/>
  <c r="BW28" i="17"/>
  <c r="BQ28" i="17"/>
  <c r="FL27" i="17"/>
  <c r="FJ27" i="17"/>
  <c r="FX27" i="17"/>
  <c r="FV27" i="17"/>
  <c r="FT27" i="17"/>
  <c r="FR27" i="17"/>
  <c r="FN27" i="17"/>
  <c r="FP27" i="17"/>
  <c r="NI28" i="17"/>
  <c r="NG28" i="17"/>
  <c r="NE28" i="17"/>
  <c r="NC28" i="17"/>
  <c r="NK28" i="17"/>
  <c r="NM28" i="17"/>
  <c r="NA28" i="17"/>
  <c r="NO28" i="17"/>
  <c r="DP27" i="17"/>
  <c r="DN27" i="17"/>
  <c r="DB27" i="17"/>
  <c r="DD27" i="17"/>
  <c r="DL27" i="17"/>
  <c r="DJ27" i="17"/>
  <c r="DH27" i="17"/>
  <c r="DF27" i="17"/>
  <c r="HF28" i="17"/>
  <c r="HD28" i="17"/>
  <c r="HH28" i="17"/>
  <c r="HL28" i="17"/>
  <c r="HJ28" i="17"/>
  <c r="HB28" i="17"/>
  <c r="GX28" i="17"/>
  <c r="GZ28" i="17"/>
  <c r="BA28" i="17"/>
  <c r="AY28" i="17"/>
  <c r="AW28" i="17"/>
  <c r="BE28" i="17"/>
  <c r="BG28" i="17"/>
  <c r="BC28" i="17"/>
  <c r="AS28" i="17"/>
  <c r="AU28" i="17"/>
  <c r="MV28" i="17"/>
  <c r="MT28" i="17"/>
  <c r="MP28" i="17"/>
  <c r="MH28" i="17"/>
  <c r="MJ28" i="17"/>
  <c r="MR28" i="17"/>
  <c r="MN28" i="17"/>
  <c r="ML28" i="17"/>
  <c r="EX27" i="17"/>
  <c r="EV27" i="17"/>
  <c r="ER27" i="17"/>
  <c r="EP27" i="17"/>
  <c r="FB27" i="17"/>
  <c r="ET27" i="17"/>
  <c r="EZ27" i="17"/>
  <c r="FD27" i="17"/>
  <c r="FK27" i="17"/>
  <c r="FI27" i="17"/>
  <c r="FU27" i="17"/>
  <c r="FW27" i="17"/>
  <c r="FQ27" i="17"/>
  <c r="FO27" i="17"/>
  <c r="FS27" i="17"/>
  <c r="FM27" i="17"/>
  <c r="NH28" i="17"/>
  <c r="ND28" i="17"/>
  <c r="NB28" i="17"/>
  <c r="NL28" i="17"/>
  <c r="NJ28" i="17"/>
  <c r="NP28" i="17"/>
  <c r="NN28" i="17"/>
  <c r="NF28" i="17"/>
  <c r="DO27" i="17"/>
  <c r="DA27" i="17"/>
  <c r="DK27" i="17"/>
  <c r="DC27" i="17"/>
  <c r="DG27" i="17"/>
  <c r="DI27" i="17"/>
  <c r="DM27" i="17"/>
  <c r="DE27" i="17"/>
  <c r="CY28" i="17"/>
  <c r="CX29" i="17"/>
  <c r="CZ28" i="17"/>
  <c r="CD30" i="17"/>
  <c r="CE29" i="17"/>
  <c r="CF29" i="17"/>
  <c r="BK29" i="17"/>
  <c r="BL29" i="17"/>
  <c r="BJ30" i="17"/>
  <c r="AR29" i="17"/>
  <c r="AQ29" i="17"/>
  <c r="AP30" i="17"/>
  <c r="X29" i="17"/>
  <c r="W29" i="17"/>
  <c r="DS28" i="17"/>
  <c r="DT28" i="17"/>
  <c r="OM29" i="17"/>
  <c r="ON29" i="17"/>
  <c r="NS28" i="17"/>
  <c r="NT28" i="17"/>
  <c r="MZ29" i="17"/>
  <c r="MY29" i="17"/>
  <c r="ME29" i="17"/>
  <c r="MF29" i="17"/>
  <c r="JX28" i="17"/>
  <c r="JW28" i="17"/>
  <c r="KR29" i="17"/>
  <c r="KQ29" i="17"/>
  <c r="LL28" i="17"/>
  <c r="LK28" i="17"/>
  <c r="JD28" i="17"/>
  <c r="JC28" i="17"/>
  <c r="IJ29" i="17"/>
  <c r="II29" i="17"/>
  <c r="HO29" i="17"/>
  <c r="HP29" i="17"/>
  <c r="GV29" i="17"/>
  <c r="GU29" i="17"/>
  <c r="GB29" i="17"/>
  <c r="GA29" i="17"/>
  <c r="FH28" i="17"/>
  <c r="FG28" i="17"/>
  <c r="EM28" i="17"/>
  <c r="EN28" i="17"/>
  <c r="OL30" i="17"/>
  <c r="NR29" i="17"/>
  <c r="MX30" i="17"/>
  <c r="MD30" i="17"/>
  <c r="LJ29" i="17"/>
  <c r="KP30" i="17"/>
  <c r="JV29" i="17"/>
  <c r="JB29" i="17"/>
  <c r="IH30" i="17"/>
  <c r="HN30" i="17"/>
  <c r="GT30" i="17"/>
  <c r="FZ30" i="17"/>
  <c r="FF29" i="17"/>
  <c r="EL29" i="17"/>
  <c r="DR29" i="17"/>
  <c r="V30" i="17"/>
  <c r="OJ28" i="17" l="1"/>
  <c r="OF28" i="17"/>
  <c r="OD28" i="17"/>
  <c r="OB28" i="17"/>
  <c r="OH28" i="17"/>
  <c r="NZ28" i="17"/>
  <c r="NX28" i="17"/>
  <c r="NV28" i="17"/>
  <c r="OW29" i="17"/>
  <c r="OU29" i="17"/>
  <c r="OS29" i="17"/>
  <c r="OQ29" i="17"/>
  <c r="PA29" i="17"/>
  <c r="OY29" i="17"/>
  <c r="PC29" i="17"/>
  <c r="OO29" i="17"/>
  <c r="OI28" i="17"/>
  <c r="OG28" i="17"/>
  <c r="OE28" i="17"/>
  <c r="OC28" i="17"/>
  <c r="OA28" i="17"/>
  <c r="NY28" i="17"/>
  <c r="NU28" i="17"/>
  <c r="NW28" i="17"/>
  <c r="HC29" i="17"/>
  <c r="HK29" i="17"/>
  <c r="HI29" i="17"/>
  <c r="GY29" i="17"/>
  <c r="HG29" i="17"/>
  <c r="HE29" i="17"/>
  <c r="GW29" i="17"/>
  <c r="HA29" i="17"/>
  <c r="IE29" i="17"/>
  <c r="HQ29" i="17"/>
  <c r="HU29" i="17"/>
  <c r="HS29" i="17"/>
  <c r="IC29" i="17"/>
  <c r="IA29" i="17"/>
  <c r="HY29" i="17"/>
  <c r="HW29" i="17"/>
  <c r="AU29" i="17"/>
  <c r="AS29" i="17"/>
  <c r="BG29" i="17"/>
  <c r="BE29" i="17"/>
  <c r="BC29" i="17"/>
  <c r="BA29" i="17"/>
  <c r="AW29" i="17"/>
  <c r="AY29" i="17"/>
  <c r="GK29" i="17"/>
  <c r="GM29" i="17"/>
  <c r="GI29" i="17"/>
  <c r="GO29" i="17"/>
  <c r="GG29" i="17"/>
  <c r="GC29" i="17"/>
  <c r="GQ29" i="17"/>
  <c r="GE29" i="17"/>
  <c r="HT29" i="17"/>
  <c r="HR29" i="17"/>
  <c r="IF29" i="17"/>
  <c r="ID29" i="17"/>
  <c r="IB29" i="17"/>
  <c r="HZ29" i="17"/>
  <c r="HX29" i="17"/>
  <c r="HV29" i="17"/>
  <c r="AB29" i="17"/>
  <c r="Z29" i="17"/>
  <c r="AN29" i="17"/>
  <c r="AL29" i="17"/>
  <c r="AJ29" i="17"/>
  <c r="AH29" i="17"/>
  <c r="AD29" i="17"/>
  <c r="AF29" i="17"/>
  <c r="BZ29" i="17"/>
  <c r="BX29" i="17"/>
  <c r="CB29" i="17"/>
  <c r="BV29" i="17"/>
  <c r="BR29" i="17"/>
  <c r="BP29" i="17"/>
  <c r="BN29" i="17"/>
  <c r="BT29" i="17"/>
  <c r="EB28" i="17"/>
  <c r="DZ28" i="17"/>
  <c r="DV28" i="17"/>
  <c r="EF28" i="17"/>
  <c r="DX28" i="17"/>
  <c r="EJ28" i="17"/>
  <c r="EH28" i="17"/>
  <c r="ED28" i="17"/>
  <c r="IQ29" i="17"/>
  <c r="IM29" i="17"/>
  <c r="IW29" i="17"/>
  <c r="IY29" i="17"/>
  <c r="IU29" i="17"/>
  <c r="IS29" i="17"/>
  <c r="IO29" i="17"/>
  <c r="IK29" i="17"/>
  <c r="BH29" i="17"/>
  <c r="BF29" i="17"/>
  <c r="BD29" i="17"/>
  <c r="AT29" i="17"/>
  <c r="BB29" i="17"/>
  <c r="AZ29" i="17"/>
  <c r="AX29" i="17"/>
  <c r="AV29" i="17"/>
  <c r="GL29" i="17"/>
  <c r="GJ29" i="17"/>
  <c r="GF29" i="17"/>
  <c r="GR29" i="17"/>
  <c r="GN29" i="17"/>
  <c r="GP29" i="17"/>
  <c r="GH29" i="17"/>
  <c r="GD29" i="17"/>
  <c r="OV29" i="17"/>
  <c r="OR29" i="17"/>
  <c r="OP29" i="17"/>
  <c r="OZ29" i="17"/>
  <c r="OX29" i="17"/>
  <c r="PB29" i="17"/>
  <c r="PD29" i="17"/>
  <c r="OT29" i="17"/>
  <c r="JQ28" i="17"/>
  <c r="JI28" i="17"/>
  <c r="JG28" i="17"/>
  <c r="JM28" i="17"/>
  <c r="JK28" i="17"/>
  <c r="JS28" i="17"/>
  <c r="JE28" i="17"/>
  <c r="JO28" i="17"/>
  <c r="LU28" i="17"/>
  <c r="LQ28" i="17"/>
  <c r="LM28" i="17"/>
  <c r="LS28" i="17"/>
  <c r="LO28" i="17"/>
  <c r="MA28" i="17"/>
  <c r="LY28" i="17"/>
  <c r="LW28" i="17"/>
  <c r="HJ29" i="17"/>
  <c r="HH29" i="17"/>
  <c r="HF29" i="17"/>
  <c r="HD29" i="17"/>
  <c r="GZ29" i="17"/>
  <c r="GX29" i="17"/>
  <c r="HL29" i="17"/>
  <c r="HB29" i="17"/>
  <c r="JZ28" i="17"/>
  <c r="KF28" i="17"/>
  <c r="KD28" i="17"/>
  <c r="KB28" i="17"/>
  <c r="KN28" i="17"/>
  <c r="KL28" i="17"/>
  <c r="KH28" i="17"/>
  <c r="KJ28" i="17"/>
  <c r="CI29" i="17"/>
  <c r="CG29" i="17"/>
  <c r="CO29" i="17"/>
  <c r="CK29" i="17"/>
  <c r="CM29" i="17"/>
  <c r="CS29" i="17"/>
  <c r="CU29" i="17"/>
  <c r="CQ29" i="17"/>
  <c r="AM29" i="17"/>
  <c r="AK29" i="17"/>
  <c r="AA29" i="17"/>
  <c r="Y29" i="17"/>
  <c r="AI29" i="17"/>
  <c r="AG29" i="17"/>
  <c r="AE29" i="17"/>
  <c r="AC29" i="17"/>
  <c r="MB28" i="17"/>
  <c r="LR28" i="17"/>
  <c r="LP28" i="17"/>
  <c r="LZ28" i="17"/>
  <c r="LX28" i="17"/>
  <c r="LT28" i="17"/>
  <c r="LV28" i="17"/>
  <c r="LN28" i="17"/>
  <c r="LE29" i="17"/>
  <c r="KW29" i="17"/>
  <c r="LG29" i="17"/>
  <c r="LA29" i="17"/>
  <c r="KY29" i="17"/>
  <c r="KU29" i="17"/>
  <c r="LC29" i="17"/>
  <c r="KS29" i="17"/>
  <c r="CA29" i="17"/>
  <c r="BY29" i="17"/>
  <c r="BQ29" i="17"/>
  <c r="BO29" i="17"/>
  <c r="BW29" i="17"/>
  <c r="BU29" i="17"/>
  <c r="BS29" i="17"/>
  <c r="BM29" i="17"/>
  <c r="MK29" i="17"/>
  <c r="MI29" i="17"/>
  <c r="MG29" i="17"/>
  <c r="MS29" i="17"/>
  <c r="MQ29" i="17"/>
  <c r="MU29" i="17"/>
  <c r="MO29" i="17"/>
  <c r="MM29" i="17"/>
  <c r="LF29" i="17"/>
  <c r="LD29" i="17"/>
  <c r="KZ29" i="17"/>
  <c r="KX29" i="17"/>
  <c r="LB29" i="17"/>
  <c r="KV29" i="17"/>
  <c r="KT29" i="17"/>
  <c r="LH29" i="17"/>
  <c r="CH29" i="17"/>
  <c r="CP29" i="17"/>
  <c r="CL29" i="17"/>
  <c r="CV29" i="17"/>
  <c r="CN29" i="17"/>
  <c r="CJ29" i="17"/>
  <c r="CR29" i="17"/>
  <c r="CT29" i="17"/>
  <c r="MJ29" i="17"/>
  <c r="MT29" i="17"/>
  <c r="MN29" i="17"/>
  <c r="MV29" i="17"/>
  <c r="ML29" i="17"/>
  <c r="MH29" i="17"/>
  <c r="MR29" i="17"/>
  <c r="MP29" i="17"/>
  <c r="EQ28" i="17"/>
  <c r="EO28" i="17"/>
  <c r="FC28" i="17"/>
  <c r="FA28" i="17"/>
  <c r="EY28" i="17"/>
  <c r="EW28" i="17"/>
  <c r="EU28" i="17"/>
  <c r="ES28" i="17"/>
  <c r="NM29" i="17"/>
  <c r="NK29" i="17"/>
  <c r="NI29" i="17"/>
  <c r="NG29" i="17"/>
  <c r="NE29" i="17"/>
  <c r="NC29" i="17"/>
  <c r="NO29" i="17"/>
  <c r="NA29" i="17"/>
  <c r="EC28" i="17"/>
  <c r="EA28" i="17"/>
  <c r="DU28" i="17"/>
  <c r="EI28" i="17"/>
  <c r="EE28" i="17"/>
  <c r="EG28" i="17"/>
  <c r="DW28" i="17"/>
  <c r="DY28" i="17"/>
  <c r="IZ29" i="17"/>
  <c r="IX29" i="17"/>
  <c r="IN29" i="17"/>
  <c r="IV29" i="17"/>
  <c r="IT29" i="17"/>
  <c r="IR29" i="17"/>
  <c r="IL29" i="17"/>
  <c r="IP29" i="17"/>
  <c r="JR28" i="17"/>
  <c r="JP28" i="17"/>
  <c r="JT28" i="17"/>
  <c r="JH28" i="17"/>
  <c r="JF28" i="17"/>
  <c r="JN28" i="17"/>
  <c r="JL28" i="17"/>
  <c r="JJ28" i="17"/>
  <c r="JY28" i="17"/>
  <c r="KK28" i="17"/>
  <c r="KG28" i="17"/>
  <c r="KE28" i="17"/>
  <c r="KC28" i="17"/>
  <c r="KM28" i="17"/>
  <c r="KA28" i="17"/>
  <c r="KI28" i="17"/>
  <c r="EP28" i="17"/>
  <c r="FD28" i="17"/>
  <c r="FB28" i="17"/>
  <c r="EZ28" i="17"/>
  <c r="ER28" i="17"/>
  <c r="EX28" i="17"/>
  <c r="EV28" i="17"/>
  <c r="ET28" i="17"/>
  <c r="DJ28" i="17"/>
  <c r="DH28" i="17"/>
  <c r="DF28" i="17"/>
  <c r="DB28" i="17"/>
  <c r="DP28" i="17"/>
  <c r="DD28" i="17"/>
  <c r="DN28" i="17"/>
  <c r="DL28" i="17"/>
  <c r="FO28" i="17"/>
  <c r="FM28" i="17"/>
  <c r="FK28" i="17"/>
  <c r="FI28" i="17"/>
  <c r="FU28" i="17"/>
  <c r="FS28" i="17"/>
  <c r="FW28" i="17"/>
  <c r="FQ28" i="17"/>
  <c r="FP28" i="17"/>
  <c r="FN28" i="17"/>
  <c r="FL28" i="17"/>
  <c r="FJ28" i="17"/>
  <c r="FT28" i="17"/>
  <c r="FR28" i="17"/>
  <c r="FV28" i="17"/>
  <c r="FX28" i="17"/>
  <c r="NL29" i="17"/>
  <c r="NH29" i="17"/>
  <c r="NF29" i="17"/>
  <c r="NP29" i="17"/>
  <c r="ND29" i="17"/>
  <c r="NN29" i="17"/>
  <c r="NB29" i="17"/>
  <c r="NJ29" i="17"/>
  <c r="DA28" i="17"/>
  <c r="DI28" i="17"/>
  <c r="DG28" i="17"/>
  <c r="DK28" i="17"/>
  <c r="DC28" i="17"/>
  <c r="DE28" i="17"/>
  <c r="DO28" i="17"/>
  <c r="DM28" i="17"/>
  <c r="CZ29" i="17"/>
  <c r="CX30" i="17"/>
  <c r="CY29" i="17"/>
  <c r="AP31" i="17"/>
  <c r="AQ30" i="17"/>
  <c r="AR30" i="17"/>
  <c r="BK30" i="17"/>
  <c r="BL30" i="17"/>
  <c r="BJ31" i="17"/>
  <c r="CD31" i="17"/>
  <c r="CE30" i="17"/>
  <c r="CF30" i="17"/>
  <c r="W30" i="17"/>
  <c r="X30" i="17"/>
  <c r="DT29" i="17"/>
  <c r="DS29" i="17"/>
  <c r="OM30" i="17"/>
  <c r="ON30" i="17"/>
  <c r="NS29" i="17"/>
  <c r="NT29" i="17"/>
  <c r="MZ30" i="17"/>
  <c r="MY30" i="17"/>
  <c r="ME30" i="17"/>
  <c r="MF30" i="17"/>
  <c r="JW29" i="17"/>
  <c r="JX29" i="17"/>
  <c r="KR30" i="17"/>
  <c r="KQ30" i="17"/>
  <c r="LK29" i="17"/>
  <c r="LL29" i="17"/>
  <c r="JC29" i="17"/>
  <c r="JD29" i="17"/>
  <c r="II30" i="17"/>
  <c r="IJ30" i="17"/>
  <c r="HP30" i="17"/>
  <c r="HO30" i="17"/>
  <c r="GV30" i="17"/>
  <c r="GU30" i="17"/>
  <c r="GB30" i="17"/>
  <c r="GA30" i="17"/>
  <c r="FH29" i="17"/>
  <c r="FG29" i="17"/>
  <c r="EN29" i="17"/>
  <c r="EM29" i="17"/>
  <c r="OL31" i="17"/>
  <c r="NR30" i="17"/>
  <c r="MX31" i="17"/>
  <c r="MD31" i="17"/>
  <c r="LJ30" i="17"/>
  <c r="KP31" i="17"/>
  <c r="JV30" i="17"/>
  <c r="JB30" i="17"/>
  <c r="IH31" i="17"/>
  <c r="HN31" i="17"/>
  <c r="GT31" i="17"/>
  <c r="FZ31" i="17"/>
  <c r="FF30" i="17"/>
  <c r="EL30" i="17"/>
  <c r="EL31" i="17" s="1"/>
  <c r="DR30" i="17"/>
  <c r="V31" i="17"/>
  <c r="EG29" i="17" l="1"/>
  <c r="EE29" i="17"/>
  <c r="EC29" i="17"/>
  <c r="EA29" i="17"/>
  <c r="EI29" i="17"/>
  <c r="DY29" i="17"/>
  <c r="DU29" i="17"/>
  <c r="DW29" i="17"/>
  <c r="HD30" i="17"/>
  <c r="HL30" i="17"/>
  <c r="GX30" i="17"/>
  <c r="HB30" i="17"/>
  <c r="GZ30" i="17"/>
  <c r="HJ30" i="17"/>
  <c r="HF30" i="17"/>
  <c r="HH30" i="17"/>
  <c r="AH30" i="17"/>
  <c r="AF30" i="17"/>
  <c r="AL30" i="17"/>
  <c r="AJ30" i="17"/>
  <c r="AD30" i="17"/>
  <c r="AB30" i="17"/>
  <c r="Z30" i="17"/>
  <c r="AN30" i="17"/>
  <c r="JG29" i="17"/>
  <c r="JE29" i="17"/>
  <c r="JS29" i="17"/>
  <c r="JM29" i="17"/>
  <c r="JQ29" i="17"/>
  <c r="JO29" i="17"/>
  <c r="JI29" i="17"/>
  <c r="JK29" i="17"/>
  <c r="GF30" i="17"/>
  <c r="GD30" i="17"/>
  <c r="GN30" i="17"/>
  <c r="GL30" i="17"/>
  <c r="GH30" i="17"/>
  <c r="GR30" i="17"/>
  <c r="GP30" i="17"/>
  <c r="GJ30" i="17"/>
  <c r="HG30" i="17"/>
  <c r="HI30" i="17"/>
  <c r="HK30" i="17"/>
  <c r="GY30" i="17"/>
  <c r="GW30" i="17"/>
  <c r="HC30" i="17"/>
  <c r="HA30" i="17"/>
  <c r="HE30" i="17"/>
  <c r="IU30" i="17"/>
  <c r="IQ30" i="17"/>
  <c r="IK30" i="17"/>
  <c r="IW30" i="17"/>
  <c r="IS30" i="17"/>
  <c r="IO30" i="17"/>
  <c r="IY30" i="17"/>
  <c r="IM30" i="17"/>
  <c r="JT29" i="17"/>
  <c r="JH29" i="17"/>
  <c r="JF29" i="17"/>
  <c r="JR29" i="17"/>
  <c r="JJ29" i="17"/>
  <c r="JP29" i="17"/>
  <c r="JN29" i="17"/>
  <c r="JL29" i="17"/>
  <c r="GE30" i="17"/>
  <c r="GC30" i="17"/>
  <c r="GO30" i="17"/>
  <c r="GM30" i="17"/>
  <c r="GK30" i="17"/>
  <c r="GI30" i="17"/>
  <c r="GG30" i="17"/>
  <c r="GQ30" i="17"/>
  <c r="NU29" i="17"/>
  <c r="OI29" i="17"/>
  <c r="OC29" i="17"/>
  <c r="OA29" i="17"/>
  <c r="NY29" i="17"/>
  <c r="NW29" i="17"/>
  <c r="OG29" i="17"/>
  <c r="OE29" i="17"/>
  <c r="IV30" i="17"/>
  <c r="IX30" i="17"/>
  <c r="IT30" i="17"/>
  <c r="IR30" i="17"/>
  <c r="IZ30" i="17"/>
  <c r="IP30" i="17"/>
  <c r="IN30" i="17"/>
  <c r="IL30" i="17"/>
  <c r="CL30" i="17"/>
  <c r="CJ30" i="17"/>
  <c r="CV30" i="17"/>
  <c r="CT30" i="17"/>
  <c r="CR30" i="17"/>
  <c r="CP30" i="17"/>
  <c r="CN30" i="17"/>
  <c r="CH30" i="17"/>
  <c r="OZ30" i="17"/>
  <c r="OV30" i="17"/>
  <c r="OT30" i="17"/>
  <c r="PD30" i="17"/>
  <c r="OX30" i="17"/>
  <c r="PB30" i="17"/>
  <c r="OR30" i="17"/>
  <c r="OP30" i="17"/>
  <c r="HS30" i="17"/>
  <c r="HW30" i="17"/>
  <c r="IA30" i="17"/>
  <c r="HY30" i="17"/>
  <c r="HQ30" i="17"/>
  <c r="IE30" i="17"/>
  <c r="HU30" i="17"/>
  <c r="IC30" i="17"/>
  <c r="IB30" i="17"/>
  <c r="HZ30" i="17"/>
  <c r="IF30" i="17"/>
  <c r="ID30" i="17"/>
  <c r="HV30" i="17"/>
  <c r="HR30" i="17"/>
  <c r="HX30" i="17"/>
  <c r="HT30" i="17"/>
  <c r="LA30" i="17"/>
  <c r="KW30" i="17"/>
  <c r="KS30" i="17"/>
  <c r="LG30" i="17"/>
  <c r="LC30" i="17"/>
  <c r="KU30" i="17"/>
  <c r="KY30" i="17"/>
  <c r="LE30" i="17"/>
  <c r="AY30" i="17"/>
  <c r="AW30" i="17"/>
  <c r="AU30" i="17"/>
  <c r="BE30" i="17"/>
  <c r="BC30" i="17"/>
  <c r="BG30" i="17"/>
  <c r="BA30" i="17"/>
  <c r="AS30" i="17"/>
  <c r="EU29" i="17"/>
  <c r="ES29" i="17"/>
  <c r="EO29" i="17"/>
  <c r="EQ29" i="17"/>
  <c r="FC29" i="17"/>
  <c r="FA29" i="17"/>
  <c r="EW29" i="17"/>
  <c r="EY29" i="17"/>
  <c r="MN30" i="17"/>
  <c r="MJ30" i="17"/>
  <c r="MH30" i="17"/>
  <c r="MR30" i="17"/>
  <c r="ML30" i="17"/>
  <c r="MV30" i="17"/>
  <c r="MT30" i="17"/>
  <c r="MP30" i="17"/>
  <c r="CM30" i="17"/>
  <c r="CK30" i="17"/>
  <c r="CU30" i="17"/>
  <c r="CG30" i="17"/>
  <c r="CQ30" i="17"/>
  <c r="CO30" i="17"/>
  <c r="CI30" i="17"/>
  <c r="CS30" i="17"/>
  <c r="BO30" i="17"/>
  <c r="BQ30" i="17"/>
  <c r="BW30" i="17"/>
  <c r="BU30" i="17"/>
  <c r="BY30" i="17"/>
  <c r="BM30" i="17"/>
  <c r="CA30" i="17"/>
  <c r="BS30" i="17"/>
  <c r="KD29" i="17"/>
  <c r="KB29" i="17"/>
  <c r="KN29" i="17"/>
  <c r="KL29" i="17"/>
  <c r="KJ29" i="17"/>
  <c r="JZ29" i="17"/>
  <c r="KH29" i="17"/>
  <c r="KF29" i="17"/>
  <c r="ET29" i="17"/>
  <c r="EP29" i="17"/>
  <c r="EX29" i="17"/>
  <c r="FD29" i="17"/>
  <c r="FB29" i="17"/>
  <c r="EV29" i="17"/>
  <c r="ER29" i="17"/>
  <c r="EZ29" i="17"/>
  <c r="MO30" i="17"/>
  <c r="MM30" i="17"/>
  <c r="MK30" i="17"/>
  <c r="MI30" i="17"/>
  <c r="MS30" i="17"/>
  <c r="MQ30" i="17"/>
  <c r="MU30" i="17"/>
  <c r="MG30" i="17"/>
  <c r="DE29" i="17"/>
  <c r="DC29" i="17"/>
  <c r="DO29" i="17"/>
  <c r="DG29" i="17"/>
  <c r="DM29" i="17"/>
  <c r="DI29" i="17"/>
  <c r="DK29" i="17"/>
  <c r="DA29" i="17"/>
  <c r="OJ29" i="17"/>
  <c r="OH29" i="17"/>
  <c r="NX29" i="17"/>
  <c r="OB29" i="17"/>
  <c r="OF29" i="17"/>
  <c r="NV29" i="17"/>
  <c r="NZ29" i="17"/>
  <c r="OD29" i="17"/>
  <c r="PA30" i="17"/>
  <c r="OY30" i="17"/>
  <c r="OW30" i="17"/>
  <c r="OU30" i="17"/>
  <c r="PC30" i="17"/>
  <c r="OS30" i="17"/>
  <c r="OQ30" i="17"/>
  <c r="OO30" i="17"/>
  <c r="EF29" i="17"/>
  <c r="ED29" i="17"/>
  <c r="EH29" i="17"/>
  <c r="EB29" i="17"/>
  <c r="DZ29" i="17"/>
  <c r="DX29" i="17"/>
  <c r="EJ29" i="17"/>
  <c r="DV29" i="17"/>
  <c r="LM29" i="17"/>
  <c r="LY29" i="17"/>
  <c r="LU29" i="17"/>
  <c r="LS29" i="17"/>
  <c r="MA29" i="17"/>
  <c r="LW29" i="17"/>
  <c r="LO29" i="17"/>
  <c r="LQ29" i="17"/>
  <c r="LH30" i="17"/>
  <c r="LB30" i="17"/>
  <c r="LF30" i="17"/>
  <c r="LD30" i="17"/>
  <c r="KZ30" i="17"/>
  <c r="KX30" i="17"/>
  <c r="KV30" i="17"/>
  <c r="KT30" i="17"/>
  <c r="BF30" i="17"/>
  <c r="BD30" i="17"/>
  <c r="BB30" i="17"/>
  <c r="AT30" i="17"/>
  <c r="BH30" i="17"/>
  <c r="AZ30" i="17"/>
  <c r="AV30" i="17"/>
  <c r="AX30" i="17"/>
  <c r="FS29" i="17"/>
  <c r="FQ29" i="17"/>
  <c r="FI29" i="17"/>
  <c r="FW29" i="17"/>
  <c r="FO29" i="17"/>
  <c r="FM29" i="17"/>
  <c r="FK29" i="17"/>
  <c r="FU29" i="17"/>
  <c r="NO30" i="17"/>
  <c r="NM30" i="17"/>
  <c r="NK30" i="17"/>
  <c r="NI30" i="17"/>
  <c r="NC30" i="17"/>
  <c r="NA30" i="17"/>
  <c r="NE30" i="17"/>
  <c r="NG30" i="17"/>
  <c r="AG30" i="17"/>
  <c r="AE30" i="17"/>
  <c r="AC30" i="17"/>
  <c r="AM30" i="17"/>
  <c r="AK30" i="17"/>
  <c r="AA30" i="17"/>
  <c r="Y30" i="17"/>
  <c r="AI30" i="17"/>
  <c r="LN29" i="17"/>
  <c r="LZ29" i="17"/>
  <c r="MB29" i="17"/>
  <c r="LX29" i="17"/>
  <c r="LV29" i="17"/>
  <c r="LT29" i="17"/>
  <c r="LR29" i="17"/>
  <c r="LP29" i="17"/>
  <c r="CB30" i="17"/>
  <c r="BN30" i="17"/>
  <c r="BZ30" i="17"/>
  <c r="BX30" i="17"/>
  <c r="BV30" i="17"/>
  <c r="BR30" i="17"/>
  <c r="BT30" i="17"/>
  <c r="BP30" i="17"/>
  <c r="KC29" i="17"/>
  <c r="KM29" i="17"/>
  <c r="KK29" i="17"/>
  <c r="KI29" i="17"/>
  <c r="JY29" i="17"/>
  <c r="KE29" i="17"/>
  <c r="KA29" i="17"/>
  <c r="KG29" i="17"/>
  <c r="FT29" i="17"/>
  <c r="FR29" i="17"/>
  <c r="FX29" i="17"/>
  <c r="FV29" i="17"/>
  <c r="FN29" i="17"/>
  <c r="FJ29" i="17"/>
  <c r="FL29" i="17"/>
  <c r="FP29" i="17"/>
  <c r="NP30" i="17"/>
  <c r="NL30" i="17"/>
  <c r="NJ30" i="17"/>
  <c r="NH30" i="17"/>
  <c r="ND30" i="17"/>
  <c r="NB30" i="17"/>
  <c r="NN30" i="17"/>
  <c r="NF30" i="17"/>
  <c r="DD29" i="17"/>
  <c r="DB29" i="17"/>
  <c r="DP29" i="17"/>
  <c r="DL29" i="17"/>
  <c r="DJ29" i="17"/>
  <c r="DH29" i="17"/>
  <c r="DN29" i="17"/>
  <c r="DF29" i="17"/>
  <c r="CZ30" i="17"/>
  <c r="CX31" i="17"/>
  <c r="CY30" i="17"/>
  <c r="CF31" i="17"/>
  <c r="CE31" i="17"/>
  <c r="BK31" i="17"/>
  <c r="BL31" i="17"/>
  <c r="AR31" i="17"/>
  <c r="AQ31" i="17"/>
  <c r="W31" i="17"/>
  <c r="X31" i="17"/>
  <c r="DT30" i="17"/>
  <c r="DS30" i="17"/>
  <c r="OM31" i="17"/>
  <c r="ON31" i="17"/>
  <c r="NT30" i="17"/>
  <c r="NS30" i="17"/>
  <c r="MZ31" i="17"/>
  <c r="MY31" i="17"/>
  <c r="ME31" i="17"/>
  <c r="MF31" i="17"/>
  <c r="JX30" i="17"/>
  <c r="JW30" i="17"/>
  <c r="KR31" i="17"/>
  <c r="KQ31" i="17"/>
  <c r="LK30" i="17"/>
  <c r="LL30" i="17"/>
  <c r="JC30" i="17"/>
  <c r="JD30" i="17"/>
  <c r="II31" i="17"/>
  <c r="IJ31" i="17"/>
  <c r="HO31" i="17"/>
  <c r="HP31" i="17"/>
  <c r="GU31" i="17"/>
  <c r="GV31" i="17"/>
  <c r="GB31" i="17"/>
  <c r="GA31" i="17"/>
  <c r="FH30" i="17"/>
  <c r="FG30" i="17"/>
  <c r="EN30" i="17"/>
  <c r="EM30" i="17"/>
  <c r="NR31" i="17"/>
  <c r="LJ31" i="17"/>
  <c r="JV31" i="17"/>
  <c r="JB31" i="17"/>
  <c r="FF31" i="17"/>
  <c r="DR31" i="17"/>
  <c r="NY30" i="17" l="1"/>
  <c r="NW30" i="17"/>
  <c r="NU30" i="17"/>
  <c r="OE30" i="17"/>
  <c r="OC30" i="17"/>
  <c r="OA30" i="17"/>
  <c r="OI30" i="17"/>
  <c r="OG30" i="17"/>
  <c r="NX30" i="17"/>
  <c r="OB30" i="17"/>
  <c r="OF30" i="17"/>
  <c r="OD30" i="17"/>
  <c r="OJ30" i="17"/>
  <c r="NZ30" i="17"/>
  <c r="NV30" i="17"/>
  <c r="OH30" i="17"/>
  <c r="EJ30" i="17"/>
  <c r="EH30" i="17"/>
  <c r="ED30" i="17"/>
  <c r="DV30" i="17"/>
  <c r="DZ30" i="17"/>
  <c r="DX30" i="17"/>
  <c r="EF30" i="17"/>
  <c r="EB30" i="17"/>
  <c r="EI30" i="17"/>
  <c r="EA30" i="17"/>
  <c r="EC30" i="17"/>
  <c r="DY30" i="17"/>
  <c r="DU30" i="17"/>
  <c r="DW30" i="17"/>
  <c r="EE30" i="17"/>
  <c r="EG30" i="17"/>
  <c r="FW30" i="17"/>
  <c r="FU30" i="17"/>
  <c r="FM30" i="17"/>
  <c r="FI30" i="17"/>
  <c r="FS30" i="17"/>
  <c r="FQ30" i="17"/>
  <c r="FO30" i="17"/>
  <c r="FK30" i="17"/>
  <c r="AN31" i="17"/>
  <c r="AL31" i="17"/>
  <c r="AJ31" i="17"/>
  <c r="AH31" i="17"/>
  <c r="AF31" i="17"/>
  <c r="AD31" i="17"/>
  <c r="Z31" i="17"/>
  <c r="AB31" i="17"/>
  <c r="GJ31" i="17"/>
  <c r="GH31" i="17"/>
  <c r="GF31" i="17"/>
  <c r="GD31" i="17"/>
  <c r="GP31" i="17"/>
  <c r="GL31" i="17"/>
  <c r="GR31" i="17"/>
  <c r="GN31" i="17"/>
  <c r="GI31" i="17"/>
  <c r="GG31" i="17"/>
  <c r="GE31" i="17"/>
  <c r="GC31" i="17"/>
  <c r="GO31" i="17"/>
  <c r="GQ31" i="17"/>
  <c r="GM31" i="17"/>
  <c r="GK31" i="17"/>
  <c r="PD31" i="17"/>
  <c r="OZ31" i="17"/>
  <c r="OX31" i="17"/>
  <c r="PB31" i="17"/>
  <c r="OV31" i="17"/>
  <c r="OT31" i="17"/>
  <c r="OP31" i="17"/>
  <c r="OR31" i="17"/>
  <c r="MS31" i="17"/>
  <c r="MQ31" i="17"/>
  <c r="MO31" i="17"/>
  <c r="MM31" i="17"/>
  <c r="MU31" i="17"/>
  <c r="MK31" i="17"/>
  <c r="MI31" i="17"/>
  <c r="MG31" i="17"/>
  <c r="FX30" i="17"/>
  <c r="FV30" i="17"/>
  <c r="FR30" i="17"/>
  <c r="FP30" i="17"/>
  <c r="FL30" i="17"/>
  <c r="FJ30" i="17"/>
  <c r="FT30" i="17"/>
  <c r="FN30" i="17"/>
  <c r="HK31" i="17"/>
  <c r="HA31" i="17"/>
  <c r="GY31" i="17"/>
  <c r="HE31" i="17"/>
  <c r="HC31" i="17"/>
  <c r="GW31" i="17"/>
  <c r="HI31" i="17"/>
  <c r="HG31" i="17"/>
  <c r="HW31" i="17"/>
  <c r="HS31" i="17"/>
  <c r="IC31" i="17"/>
  <c r="IA31" i="17"/>
  <c r="HQ31" i="17"/>
  <c r="IE31" i="17"/>
  <c r="HY31" i="17"/>
  <c r="HU31" i="17"/>
  <c r="AX31" i="17"/>
  <c r="AV31" i="17"/>
  <c r="BB31" i="17"/>
  <c r="BH31" i="17"/>
  <c r="BF31" i="17"/>
  <c r="BD31" i="17"/>
  <c r="AZ31" i="17"/>
  <c r="AT31" i="17"/>
  <c r="EX30" i="17"/>
  <c r="EZ30" i="17"/>
  <c r="EV30" i="17"/>
  <c r="ET30" i="17"/>
  <c r="FD30" i="17"/>
  <c r="FB30" i="17"/>
  <c r="EP30" i="17"/>
  <c r="ER30" i="17"/>
  <c r="NA31" i="17"/>
  <c r="NO31" i="17"/>
  <c r="NI31" i="17"/>
  <c r="NG31" i="17"/>
  <c r="NK31" i="17"/>
  <c r="NE31" i="17"/>
  <c r="NM31" i="17"/>
  <c r="NC31" i="17"/>
  <c r="AA31" i="17"/>
  <c r="Y31" i="17"/>
  <c r="AM31" i="17"/>
  <c r="AK31" i="17"/>
  <c r="AI31" i="17"/>
  <c r="AG31" i="17"/>
  <c r="AE31" i="17"/>
  <c r="AC31" i="17"/>
  <c r="KS31" i="17"/>
  <c r="LE31" i="17"/>
  <c r="LA31" i="17"/>
  <c r="KY31" i="17"/>
  <c r="KW31" i="17"/>
  <c r="LG31" i="17"/>
  <c r="LC31" i="17"/>
  <c r="KU31" i="17"/>
  <c r="CQ31" i="17"/>
  <c r="CO31" i="17"/>
  <c r="CI31" i="17"/>
  <c r="CK31" i="17"/>
  <c r="CM31" i="17"/>
  <c r="CG31" i="17"/>
  <c r="CU31" i="17"/>
  <c r="CS31" i="17"/>
  <c r="KT31" i="17"/>
  <c r="LF31" i="17"/>
  <c r="KZ31" i="17"/>
  <c r="KX31" i="17"/>
  <c r="KV31" i="17"/>
  <c r="LH31" i="17"/>
  <c r="LD31" i="17"/>
  <c r="LB31" i="17"/>
  <c r="CJ31" i="17"/>
  <c r="CR31" i="17"/>
  <c r="CP31" i="17"/>
  <c r="CH31" i="17"/>
  <c r="CL31" i="17"/>
  <c r="CV31" i="17"/>
  <c r="CT31" i="17"/>
  <c r="CN31" i="17"/>
  <c r="JF30" i="17"/>
  <c r="JN30" i="17"/>
  <c r="JJ30" i="17"/>
  <c r="JH30" i="17"/>
  <c r="JP30" i="17"/>
  <c r="JR30" i="17"/>
  <c r="JL30" i="17"/>
  <c r="JT30" i="17"/>
  <c r="BN31" i="17"/>
  <c r="BV31" i="17"/>
  <c r="BX31" i="17"/>
  <c r="BZ31" i="17"/>
  <c r="CB31" i="17"/>
  <c r="BT31" i="17"/>
  <c r="BR31" i="17"/>
  <c r="BP31" i="17"/>
  <c r="LQ30" i="17"/>
  <c r="MA30" i="17"/>
  <c r="LO30" i="17"/>
  <c r="LM30" i="17"/>
  <c r="LS30" i="17"/>
  <c r="LW30" i="17"/>
  <c r="LU30" i="17"/>
  <c r="LY30" i="17"/>
  <c r="KG30" i="17"/>
  <c r="KA30" i="17"/>
  <c r="JY30" i="17"/>
  <c r="KC30" i="17"/>
  <c r="KM30" i="17"/>
  <c r="KE30" i="17"/>
  <c r="KK30" i="17"/>
  <c r="KI30" i="17"/>
  <c r="DI30" i="17"/>
  <c r="DG30" i="17"/>
  <c r="DA30" i="17"/>
  <c r="DO30" i="17"/>
  <c r="DK30" i="17"/>
  <c r="DM30" i="17"/>
  <c r="DE30" i="17"/>
  <c r="DC30" i="17"/>
  <c r="NP31" i="17"/>
  <c r="NN31" i="17"/>
  <c r="ND31" i="17"/>
  <c r="NH31" i="17"/>
  <c r="NJ31" i="17"/>
  <c r="NL31" i="17"/>
  <c r="NF31" i="17"/>
  <c r="NB31" i="17"/>
  <c r="PC31" i="17"/>
  <c r="PA31" i="17"/>
  <c r="OY31" i="17"/>
  <c r="OW31" i="17"/>
  <c r="OU31" i="17"/>
  <c r="OS31" i="17"/>
  <c r="OQ31" i="17"/>
  <c r="OO31" i="17"/>
  <c r="IF31" i="17"/>
  <c r="ID31" i="17"/>
  <c r="IB31" i="17"/>
  <c r="HZ31" i="17"/>
  <c r="HR31" i="17"/>
  <c r="HX31" i="17"/>
  <c r="HT31" i="17"/>
  <c r="HV31" i="17"/>
  <c r="BC31" i="17"/>
  <c r="BA31" i="17"/>
  <c r="AW31" i="17"/>
  <c r="AU31" i="17"/>
  <c r="AS31" i="17"/>
  <c r="BG31" i="17"/>
  <c r="BE31" i="17"/>
  <c r="AY31" i="17"/>
  <c r="JQ30" i="17"/>
  <c r="JO30" i="17"/>
  <c r="JM30" i="17"/>
  <c r="JG30" i="17"/>
  <c r="JE30" i="17"/>
  <c r="JS30" i="17"/>
  <c r="JK30" i="17"/>
  <c r="JI30" i="17"/>
  <c r="BO31" i="17"/>
  <c r="BM31" i="17"/>
  <c r="BY31" i="17"/>
  <c r="BW31" i="17"/>
  <c r="BU31" i="17"/>
  <c r="BS31" i="17"/>
  <c r="CA31" i="17"/>
  <c r="BQ31" i="17"/>
  <c r="KH30" i="17"/>
  <c r="KF30" i="17"/>
  <c r="KB30" i="17"/>
  <c r="JZ30" i="17"/>
  <c r="KJ30" i="17"/>
  <c r="KN30" i="17"/>
  <c r="KL30" i="17"/>
  <c r="KD30" i="17"/>
  <c r="GZ31" i="17"/>
  <c r="GX31" i="17"/>
  <c r="HJ31" i="17"/>
  <c r="HF31" i="17"/>
  <c r="HD31" i="17"/>
  <c r="HL31" i="17"/>
  <c r="HH31" i="17"/>
  <c r="HB31" i="17"/>
  <c r="IR31" i="17"/>
  <c r="IP31" i="17"/>
  <c r="IT31" i="17"/>
  <c r="IN31" i="17"/>
  <c r="IL31" i="17"/>
  <c r="IZ31" i="17"/>
  <c r="IX31" i="17"/>
  <c r="IV31" i="17"/>
  <c r="IY31" i="17"/>
  <c r="IU31" i="17"/>
  <c r="IM31" i="17"/>
  <c r="IQ31" i="17"/>
  <c r="IO31" i="17"/>
  <c r="IW31" i="17"/>
  <c r="IS31" i="17"/>
  <c r="IK31" i="17"/>
  <c r="LR30" i="17"/>
  <c r="LP30" i="17"/>
  <c r="LN30" i="17"/>
  <c r="LX30" i="17"/>
  <c r="LT30" i="17"/>
  <c r="MB30" i="17"/>
  <c r="LV30" i="17"/>
  <c r="LZ30" i="17"/>
  <c r="EY30" i="17"/>
  <c r="EW30" i="17"/>
  <c r="EU30" i="17"/>
  <c r="FC30" i="17"/>
  <c r="EO30" i="17"/>
  <c r="FA30" i="17"/>
  <c r="EQ30" i="17"/>
  <c r="ES30" i="17"/>
  <c r="MR31" i="17"/>
  <c r="MN31" i="17"/>
  <c r="ML31" i="17"/>
  <c r="MJ31" i="17"/>
  <c r="MH31" i="17"/>
  <c r="MV31" i="17"/>
  <c r="MT31" i="17"/>
  <c r="MP31" i="17"/>
  <c r="DH30" i="17"/>
  <c r="DF30" i="17"/>
  <c r="DB30" i="17"/>
  <c r="DL30" i="17"/>
  <c r="DD30" i="17"/>
  <c r="DN30" i="17"/>
  <c r="DJ30" i="17"/>
  <c r="DP30" i="17"/>
  <c r="CZ31" i="17"/>
  <c r="CY31" i="17"/>
  <c r="DS31" i="17"/>
  <c r="DT31" i="17"/>
  <c r="NT31" i="17"/>
  <c r="NS31" i="17"/>
  <c r="JX31" i="17"/>
  <c r="JW31" i="17"/>
  <c r="LK31" i="17"/>
  <c r="LL31" i="17"/>
  <c r="JC31" i="17"/>
  <c r="JD31" i="17"/>
  <c r="FH31" i="17"/>
  <c r="FG31" i="17"/>
  <c r="EN31" i="17"/>
  <c r="EM31" i="17"/>
  <c r="JJ31" i="17" l="1"/>
  <c r="JH31" i="17"/>
  <c r="JT31" i="17"/>
  <c r="JP31" i="17"/>
  <c r="JN31" i="17"/>
  <c r="JF31" i="17"/>
  <c r="JL31" i="17"/>
  <c r="JR31" i="17"/>
  <c r="FR31" i="17"/>
  <c r="FP31" i="17"/>
  <c r="FN31" i="17"/>
  <c r="FX31" i="17"/>
  <c r="FJ31" i="17"/>
  <c r="FV31" i="17"/>
  <c r="FT31" i="17"/>
  <c r="FL31" i="17"/>
  <c r="FQ31" i="17"/>
  <c r="FS31" i="17"/>
  <c r="FO31" i="17"/>
  <c r="FU31" i="17"/>
  <c r="FW31" i="17"/>
  <c r="FK31" i="17"/>
  <c r="FI31" i="17"/>
  <c r="FM31" i="17"/>
  <c r="JS31" i="17"/>
  <c r="JG31" i="17"/>
  <c r="JK31" i="17"/>
  <c r="JI31" i="17"/>
  <c r="JE31" i="17"/>
  <c r="JO31" i="17"/>
  <c r="JM31" i="17"/>
  <c r="JQ31" i="17"/>
  <c r="OB31" i="17"/>
  <c r="NX31" i="17"/>
  <c r="NV31" i="17"/>
  <c r="OF31" i="17"/>
  <c r="OD31" i="17"/>
  <c r="OJ31" i="17"/>
  <c r="OH31" i="17"/>
  <c r="NZ31" i="17"/>
  <c r="LV31" i="17"/>
  <c r="LT31" i="17"/>
  <c r="LR31" i="17"/>
  <c r="LN31" i="17"/>
  <c r="MB31" i="17"/>
  <c r="LZ31" i="17"/>
  <c r="LX31" i="17"/>
  <c r="LP31" i="17"/>
  <c r="KK31" i="17"/>
  <c r="KI31" i="17"/>
  <c r="KE31" i="17"/>
  <c r="KC31" i="17"/>
  <c r="KM31" i="17"/>
  <c r="JY31" i="17"/>
  <c r="KG31" i="17"/>
  <c r="KA31" i="17"/>
  <c r="KL31" i="17"/>
  <c r="KJ31" i="17"/>
  <c r="KN31" i="17"/>
  <c r="KH31" i="17"/>
  <c r="KF31" i="17"/>
  <c r="KD31" i="17"/>
  <c r="JZ31" i="17"/>
  <c r="KB31" i="17"/>
  <c r="DZ31" i="17"/>
  <c r="DX31" i="17"/>
  <c r="EJ31" i="17"/>
  <c r="EH31" i="17"/>
  <c r="EF31" i="17"/>
  <c r="ED31" i="17"/>
  <c r="DV31" i="17"/>
  <c r="EB31" i="17"/>
  <c r="LU31" i="17"/>
  <c r="LM31" i="17"/>
  <c r="MA31" i="17"/>
  <c r="LO31" i="17"/>
  <c r="LY31" i="17"/>
  <c r="LW31" i="17"/>
  <c r="LS31" i="17"/>
  <c r="LQ31" i="17"/>
  <c r="OC31" i="17"/>
  <c r="OA31" i="17"/>
  <c r="NY31" i="17"/>
  <c r="NW31" i="17"/>
  <c r="OG31" i="17"/>
  <c r="OE31" i="17"/>
  <c r="NU31" i="17"/>
  <c r="OI31" i="17"/>
  <c r="DU31" i="17"/>
  <c r="DY31" i="17"/>
  <c r="DW31" i="17"/>
  <c r="EI31" i="17"/>
  <c r="EG31" i="17"/>
  <c r="EA31" i="17"/>
  <c r="EE31" i="17"/>
  <c r="EC31" i="17"/>
  <c r="DM31" i="17"/>
  <c r="DK31" i="17"/>
  <c r="DI31" i="17"/>
  <c r="DG31" i="17"/>
  <c r="DA31" i="17"/>
  <c r="DO31" i="17"/>
  <c r="DE31" i="17"/>
  <c r="DC31" i="17"/>
  <c r="DL31" i="17"/>
  <c r="DJ31" i="17"/>
  <c r="DN31" i="17"/>
  <c r="DH31" i="17"/>
  <c r="DB31" i="17"/>
  <c r="DP31" i="17"/>
  <c r="DF31" i="17"/>
  <c r="DD31" i="17"/>
  <c r="EY31" i="17"/>
  <c r="EW31" i="17"/>
  <c r="EU31" i="17"/>
  <c r="ES31" i="17"/>
  <c r="EQ31" i="17"/>
  <c r="EO31" i="17"/>
  <c r="FC31" i="17"/>
  <c r="FA31" i="17"/>
  <c r="EZ31" i="17"/>
  <c r="EX31" i="17"/>
  <c r="EV31" i="17"/>
  <c r="ET31" i="17"/>
  <c r="ER31" i="17"/>
  <c r="EP31" i="17"/>
  <c r="FD31" i="17"/>
  <c r="FB31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Dustin Gabor</author>
  </authors>
  <commentList>
    <comment ref="B11" authorId="0" shapeId="0" xr:uid="{E7B48B8F-CB84-4A5B-A899-F83A964F3AF7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" authorId="0" shapeId="0" xr:uid="{D01229C2-F87A-4D8B-8509-064DAAB6047A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1" authorId="0" shapeId="0" xr:uid="{FEBB46FF-572B-47C8-9BA1-6BEA72F9EEBC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1" authorId="0" shapeId="0" xr:uid="{BA0D59CE-65F6-4139-9D42-C0DB6E84E491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8" authorId="0" shapeId="0" xr:uid="{CC4A0B28-ACFD-48C4-8DE5-00741AFA9902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8" authorId="0" shapeId="0" xr:uid="{6A3F144D-C217-4FDB-9916-DCA73CF76D6F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8" authorId="0" shapeId="0" xr:uid="{BC587CA9-DC24-4560-B98E-1BA6DEBA5906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8" authorId="0" shapeId="0" xr:uid="{DE3E16FB-161E-462A-872C-5A1158118A40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" authorId="0" shapeId="0" xr:uid="{C814D992-83A4-488B-9AC8-3A8188F8BE1E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45" authorId="0" shapeId="0" xr:uid="{35ED88D9-EF2E-45B0-A3F9-F9209D63DF71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45" authorId="0" shapeId="0" xr:uid="{89C143BA-E515-45C2-B9C8-A7E1A11F100B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45" authorId="0" shapeId="0" xr:uid="{A15C740D-A2BD-450C-8919-324842E12E35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62" authorId="0" shapeId="0" xr:uid="{E04D0EC0-8FCB-4F47-9E4E-A69794763E3C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2" authorId="0" shapeId="0" xr:uid="{BDDE3F10-3EBC-4CFD-A299-E28511B57F00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62" authorId="0" shapeId="0" xr:uid="{9DDF1047-EB1B-4A42-9D4B-1AA299FA43A0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62" authorId="0" shapeId="0" xr:uid="{DC6FFFB4-4C9C-478C-9213-ABF11A1D135D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79" authorId="0" shapeId="0" xr:uid="{E8F82979-7866-452B-97F4-D59E7B78859E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79" authorId="0" shapeId="0" xr:uid="{907F4627-16A4-4F3C-8E47-8040371CC3E3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79" authorId="0" shapeId="0" xr:uid="{7D38FF17-0B6C-4A8A-BEBC-5CED7CB8355A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79" authorId="0" shapeId="0" xr:uid="{EC56EE2A-979E-40C7-8287-E3F782E671C2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96" authorId="0" shapeId="0" xr:uid="{09576470-097A-43D3-934D-139DC4EC219D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<sst xmlns="http://schemas.openxmlformats.org/spreadsheetml/2006/main" count="1824" uniqueCount="256">
  <si>
    <t>Operating Costs</t>
  </si>
  <si>
    <t>Seed &amp; Treatment</t>
  </si>
  <si>
    <t>Fertilizer</t>
  </si>
  <si>
    <t>Fuel</t>
  </si>
  <si>
    <t>Machinery</t>
  </si>
  <si>
    <t>Hired Labour</t>
  </si>
  <si>
    <t>Crop Insurance</t>
  </si>
  <si>
    <t>Hail Insurance</t>
  </si>
  <si>
    <t>Drying &amp; Other Costs</t>
  </si>
  <si>
    <t>Land Taxes</t>
  </si>
  <si>
    <t>Storage Costs</t>
  </si>
  <si>
    <t>Interest</t>
  </si>
  <si>
    <t>Total Operating</t>
  </si>
  <si>
    <t>Fixed Costs</t>
  </si>
  <si>
    <t>Land</t>
  </si>
  <si>
    <t>Total Fixed</t>
  </si>
  <si>
    <t>Labour &amp; Living</t>
  </si>
  <si>
    <t>Low</t>
  </si>
  <si>
    <t>High</t>
  </si>
  <si>
    <t>Canola</t>
  </si>
  <si>
    <t>Total Costs</t>
  </si>
  <si>
    <t xml:space="preserve">Machinery Operating </t>
  </si>
  <si>
    <t>Soybeans</t>
  </si>
  <si>
    <t>Oats</t>
  </si>
  <si>
    <t>Corn</t>
  </si>
  <si>
    <t>Rye</t>
  </si>
  <si>
    <t>Winter Wheat</t>
  </si>
  <si>
    <t>CPSR Wheat</t>
  </si>
  <si>
    <t>Flax</t>
  </si>
  <si>
    <t>Durum</t>
  </si>
  <si>
    <t>Faba Beans</t>
  </si>
  <si>
    <t>Canary Seed</t>
  </si>
  <si>
    <t>Chemical</t>
  </si>
  <si>
    <t>Red Lentils</t>
  </si>
  <si>
    <t>Yellow Peas</t>
  </si>
  <si>
    <t>Green Peas</t>
  </si>
  <si>
    <t xml:space="preserve">Crop  </t>
  </si>
  <si>
    <t>Spring Wheat</t>
  </si>
  <si>
    <t>Malt Barley</t>
  </si>
  <si>
    <t>Feed Barley</t>
  </si>
  <si>
    <t>Laird Lentils</t>
  </si>
  <si>
    <t>Eston Lentils</t>
  </si>
  <si>
    <t>Kabuli Chickpeas</t>
  </si>
  <si>
    <t>All Costs</t>
  </si>
  <si>
    <t>Your Farm</t>
  </si>
  <si>
    <t>Just Operating</t>
  </si>
  <si>
    <t>production cost comparison tab and</t>
  </si>
  <si>
    <t>the table above.</t>
  </si>
  <si>
    <t>your data will automatically appear in</t>
  </si>
  <si>
    <t>enter your personal</t>
  </si>
  <si>
    <t>price expectations.</t>
  </si>
  <si>
    <t>*Use this table to</t>
  </si>
  <si>
    <t>yield expectations.</t>
  </si>
  <si>
    <t>Gross Return</t>
  </si>
  <si>
    <t>Less Operating</t>
  </si>
  <si>
    <t>Less All Costs</t>
  </si>
  <si>
    <t>*Avg costs/acre based on provincial reports &amp; customer</t>
  </si>
  <si>
    <t xml:space="preserve"> feedback. Check excel sheet for full costs breakdown.</t>
  </si>
  <si>
    <t>Your Profitability Analysis</t>
  </si>
  <si>
    <t xml:space="preserve">Low </t>
  </si>
  <si>
    <t>Your Price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</si>
  <si>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</si>
  <si>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</si>
  <si>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</si>
  <si>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</si>
  <si>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</si>
  <si>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</si>
  <si>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</si>
  <si>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</si>
  <si>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</si>
  <si>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</si>
  <si>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</si>
  <si>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</si>
  <si>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</si>
  <si>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</si>
  <si>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</si>
  <si>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</si>
  <si>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</si>
  <si>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</si>
  <si>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</si>
  <si>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</si>
  <si>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Based On</t>
  </si>
  <si>
    <t>Net Return</t>
  </si>
  <si>
    <t>Breakdown of costs/acre based on provincial reports &amp; customer feedback.</t>
  </si>
  <si>
    <t>*Use the light orange spaces to enter your farms costs/acre.</t>
  </si>
  <si>
    <t>1.</t>
  </si>
  <si>
    <t>2.</t>
  </si>
  <si>
    <t>3.</t>
  </si>
  <si>
    <t>4.</t>
  </si>
  <si>
    <t>5.</t>
  </si>
  <si>
    <t>6.</t>
  </si>
  <si>
    <t>You can include your own price analysis to see how each crops based on your expectations.</t>
  </si>
  <si>
    <t>7.</t>
  </si>
  <si>
    <t>Read the additional details at the bottom of each table for more helpful information.</t>
  </si>
  <si>
    <t>If you have any questions, comments, or feedback reach out to us with a text or email!</t>
  </si>
  <si>
    <t>Text: (204) 299-0433</t>
  </si>
  <si>
    <t>Email: dustin@grainshark.com</t>
  </si>
  <si>
    <t>Here's some quick tips to help get you started:</t>
  </si>
  <si>
    <t xml:space="preserve">*Fill out the orange spaces on the </t>
  </si>
  <si>
    <t>Last Updated:</t>
  </si>
  <si>
    <t>Expectations</t>
  </si>
  <si>
    <t>*cents/lb</t>
  </si>
  <si>
    <t>*If you fill in the orange spaces on all other sheets, this table will automatically calculate your potential return/acre scenarios.</t>
  </si>
  <si>
    <t>**The 'your price' column shows potential returns/acre based on your price expectations from the profitability analysis tab.</t>
  </si>
  <si>
    <t>Gross Return = Potential return/acre for each crop without any costs of production.</t>
  </si>
  <si>
    <t>Less Operating = Potential returns/acre for each crop including avg operating costs.</t>
  </si>
  <si>
    <t>Any cells that aren't shaded with light orange may have a formula in them so we suggest leaving them alone.</t>
  </si>
  <si>
    <t>Cover Operating</t>
  </si>
  <si>
    <t>Cover All Costs</t>
  </si>
  <si>
    <t>Price</t>
  </si>
  <si>
    <t>Yield</t>
  </si>
  <si>
    <t>*These break-even estimates are automatically calculated based on the info</t>
  </si>
  <si>
    <t>you provided for cost, yield, and price estimates on the other tabs.</t>
  </si>
  <si>
    <t>*lbs/acre</t>
  </si>
  <si>
    <t>Fill in your production costs &amp; your yield estimates to see how each crop looks based on our price analysis.</t>
  </si>
  <si>
    <t>Your Break-Even Analysis</t>
  </si>
  <si>
    <t>Yellow Mustard</t>
  </si>
  <si>
    <t xml:space="preserve">Manitoba </t>
  </si>
  <si>
    <t>Saskatachewan</t>
  </si>
  <si>
    <t>Alberta</t>
  </si>
  <si>
    <t>Grain Shark Info Center</t>
  </si>
  <si>
    <t>Med</t>
  </si>
  <si>
    <t>21st</t>
  </si>
  <si>
    <t>*Yields are based on Ag Canada data, provincial costs of</t>
  </si>
  <si>
    <t>production report estimates, and customer feedback.</t>
  </si>
  <si>
    <t>Expected Yield</t>
  </si>
  <si>
    <t>2024 Avg Production Costs</t>
  </si>
  <si>
    <t>Based on gross returns= Rank without factoring in costs &amp; using avg price.</t>
  </si>
  <si>
    <t>Based on net returns= Rank including production costs &amp; using high price.</t>
  </si>
  <si>
    <t>highest costs. This column is essentially describing the worst-case scenario for you.</t>
  </si>
  <si>
    <t>Just because a crop is at the bottom of the list, doesn't mean it's not a good</t>
  </si>
  <si>
    <t>option for you. This is based on very early speculation of price and S&amp;D.</t>
  </si>
  <si>
    <t>Prices are subject to change. Will update several times</t>
  </si>
  <si>
    <t>leading up to the growing season as we gain a better</t>
  </si>
  <si>
    <t>understanding of price trends for the 2025 crop year.</t>
  </si>
  <si>
    <t>Spot Canola Cash (CAD/bu)</t>
  </si>
  <si>
    <t>Spot HRS Cash (CAD/bu)</t>
  </si>
  <si>
    <t>Spot Oats Cash (CAD/bu)</t>
  </si>
  <si>
    <t>Spot Red Lentil Cash (CAD/lb)</t>
  </si>
  <si>
    <t>Spot Yellow Pea Cash (CAD/bu)</t>
  </si>
  <si>
    <t>Spot Durum Cash (CAD/bu)</t>
  </si>
  <si>
    <t>Spot Yellow Mustard Cash (CAD/lb)</t>
  </si>
  <si>
    <t>Western Canada Average</t>
  </si>
  <si>
    <t>#1 13.5% Western Canada Average</t>
  </si>
  <si>
    <t xml:space="preserve"> Western Canada Average</t>
  </si>
  <si>
    <t>Avg</t>
  </si>
  <si>
    <t>All Avg</t>
  </si>
  <si>
    <t>3-Yr Avg</t>
  </si>
  <si>
    <t>Spot Soybeans Cash (CAD/bu)</t>
  </si>
  <si>
    <t>Spot CPS Cash (CAD/bu)</t>
  </si>
  <si>
    <t>Spot Feed Barley Cash (CAD/bu)</t>
  </si>
  <si>
    <t>Spot Laird Lentil Cash (CAD/lb)</t>
  </si>
  <si>
    <t>Spot Green Pea Cash (CAD/bu)</t>
  </si>
  <si>
    <t>Spot Flax Cash (CAD/bu)</t>
  </si>
  <si>
    <t>Spot Rye Cash (CAD/bu)</t>
  </si>
  <si>
    <t>#1 11% Western Canada Average</t>
  </si>
  <si>
    <t>Spot Corn Cash (CAD/bu)</t>
  </si>
  <si>
    <t>Spot HRW Cash (CAD/bu)</t>
  </si>
  <si>
    <t>Spot Malt Cash (CAD/bu)</t>
  </si>
  <si>
    <t>Spot Eston Lentil Cash (CAD/lb)</t>
  </si>
  <si>
    <t>Spot Chickpea Cash (CAD/lb)</t>
  </si>
  <si>
    <t>Spot Canary Seed Cash (CAD/lb)</t>
  </si>
  <si>
    <t>Spot Faba Bean Cash (CAD/bu)</t>
  </si>
  <si>
    <t>Spot Feed Wheat Cash (CAD/bu)</t>
  </si>
  <si>
    <t>Max Returns</t>
  </si>
  <si>
    <t>Keep in mind 'Low Less Operating' is if you had the lowest yield &amp; lowest price with the</t>
  </si>
  <si>
    <t>avg price. We feel based on the current market</t>
  </si>
  <si>
    <t>outlook that this is a realistic expectation.</t>
  </si>
  <si>
    <t>2023 &amp; 2024 price ranges and in some cases the 3-yr</t>
  </si>
  <si>
    <t>Check out the cash averages tab on the spreadsheet to</t>
  </si>
  <si>
    <t>see how these prices compare to the last 9 years.</t>
  </si>
  <si>
    <t>Yield Estimates</t>
  </si>
  <si>
    <t>Price Analysis</t>
  </si>
  <si>
    <t>Profitability Analysis</t>
  </si>
  <si>
    <t>Based on Gross Return</t>
  </si>
  <si>
    <t>After Operating</t>
  </si>
  <si>
    <t>To Cover Operating</t>
  </si>
  <si>
    <t>To Cover Total Costs</t>
  </si>
  <si>
    <t>Based on Net Return</t>
  </si>
  <si>
    <t>Based on Max Return</t>
  </si>
  <si>
    <t>Crop Rankings: Comparing the 21 Crops we Monitor</t>
  </si>
  <si>
    <t>Gross</t>
  </si>
  <si>
    <t>Net</t>
  </si>
  <si>
    <t>Max</t>
  </si>
  <si>
    <t>Referencing low price analysis &amp; low yield estimates to calculate break-even.</t>
  </si>
  <si>
    <t>Referencing med price analysis &amp; med yield estimates to calculate break-even.</t>
  </si>
  <si>
    <t>Referencing high price analysis &amp; high yield estimates to calculate break-even.</t>
  </si>
  <si>
    <t>Med Break-Even</t>
  </si>
  <si>
    <t>Our January analysis uses rough average between</t>
  </si>
  <si>
    <t>Check spreadsheet for low &amp; high break-even analysis.</t>
  </si>
  <si>
    <r>
      <t xml:space="preserve">Any time you see a </t>
    </r>
    <r>
      <rPr>
        <sz val="18"/>
        <color theme="5" tint="0.39997558519241921"/>
        <rFont val="Open Sans"/>
      </rPr>
      <t>light orange shaded cell</t>
    </r>
    <r>
      <rPr>
        <sz val="18"/>
        <color theme="1"/>
        <rFont val="Open Sans"/>
      </rPr>
      <t xml:space="preserve"> it means you can put your own data into it.</t>
    </r>
  </si>
  <si>
    <t>Margins</t>
  </si>
  <si>
    <t>Margins (Above Operating &amp; All Costs)</t>
  </si>
  <si>
    <t>Crop</t>
  </si>
  <si>
    <t>Margin Forecast</t>
  </si>
  <si>
    <t xml:space="preserve">Operating </t>
  </si>
  <si>
    <t>Average Costs</t>
  </si>
  <si>
    <t>Total</t>
  </si>
  <si>
    <t xml:space="preserve">Your </t>
  </si>
  <si>
    <t>Costs</t>
  </si>
  <si>
    <t>Your</t>
  </si>
  <si>
    <t>Today's</t>
  </si>
  <si>
    <t>Margin</t>
  </si>
  <si>
    <t>Break</t>
  </si>
  <si>
    <t>Even</t>
  </si>
  <si>
    <t>Start at the left-most tab and work your way to the break-even &amp; margin analysis tabs.</t>
  </si>
  <si>
    <t>Changes from</t>
  </si>
  <si>
    <t xml:space="preserve"> the previous update.</t>
  </si>
  <si>
    <t>Thanks for checking out Grain Shark's 2026 Profit &amp; Break-Even Analysis!</t>
  </si>
  <si>
    <t>Some of the info is subject to change as we gain a better understanding of cost/price trends. We will update the sheet from time to time and send the updated version.</t>
  </si>
  <si>
    <r>
      <rPr>
        <b/>
        <sz val="32"/>
        <color theme="1"/>
        <rFont val="Open Sans"/>
      </rPr>
      <t>2025 Price Analysis</t>
    </r>
    <r>
      <rPr>
        <b/>
        <sz val="36"/>
        <color theme="1"/>
        <rFont val="Open Sans"/>
      </rPr>
      <t xml:space="preserve"> </t>
    </r>
  </si>
  <si>
    <t>2026 Avg Production Costs</t>
  </si>
  <si>
    <t>2026 Yield Estimates</t>
  </si>
  <si>
    <t>understanding of price trends for the 2026 crop year.</t>
  </si>
  <si>
    <t>2026 Profitability Analysis</t>
  </si>
  <si>
    <t>2026 Break-Even Analysis (Low)</t>
  </si>
  <si>
    <t>2026 Break-Even Analysis (Med)</t>
  </si>
  <si>
    <r>
      <t xml:space="preserve">2026 Break-Even Analysis </t>
    </r>
    <r>
      <rPr>
        <b/>
        <sz val="35"/>
        <color theme="1"/>
        <rFont val="Open Sans"/>
      </rPr>
      <t>(High)</t>
    </r>
  </si>
  <si>
    <t>2026 Canola Projections</t>
  </si>
  <si>
    <t>2026 Spring Wheat Projections</t>
  </si>
  <si>
    <t>2026 Soybeans Projections</t>
  </si>
  <si>
    <t>2026 Oats Projections</t>
  </si>
  <si>
    <t>2026 Corn Projections</t>
  </si>
  <si>
    <t>2026 Yellow Pea Projections</t>
  </si>
  <si>
    <t>2026 Green Pea Projections</t>
  </si>
  <si>
    <t>2026 Rye Projections</t>
  </si>
  <si>
    <t>2026 Winter Wheat Projections</t>
  </si>
  <si>
    <t>2026 Feed Barley Projections</t>
  </si>
  <si>
    <t>2026 Malt Barley Projections</t>
  </si>
  <si>
    <t>2026 CPSR Wheat Projections</t>
  </si>
  <si>
    <t>2026 Flax Projections</t>
  </si>
  <si>
    <t>2026 Durum Projections</t>
  </si>
  <si>
    <t>2026 Red Lentil Projections</t>
  </si>
  <si>
    <t>2026 Laird Lentil Projections</t>
  </si>
  <si>
    <t>2026 Eston Lentil Projections</t>
  </si>
  <si>
    <t>2026 Faba Bean Projections</t>
  </si>
  <si>
    <t>2026 Chickpea Projections</t>
  </si>
  <si>
    <t>2026 Canary Seed Projections</t>
  </si>
  <si>
    <t>2026 Yellow Mustard Projections</t>
  </si>
  <si>
    <t>2026 Costs Of Crop Production Reports</t>
  </si>
  <si>
    <t>Our November analysis uses the 2yr avg, some cases the</t>
  </si>
  <si>
    <t>the 3-yr avg, &amp; chart/seasonal/S&amp;D trends to determine</t>
  </si>
  <si>
    <t>first price expectations. You can also reference the</t>
  </si>
  <si>
    <t>cash averages tab on this spreadsheet to see how</t>
  </si>
  <si>
    <t>these prices compare to the last 10 years.</t>
  </si>
  <si>
    <t>Based on max returns = If you get the best yield &amp; the highest price possible.</t>
  </si>
  <si>
    <t>https://www.manitoba.ca/agriculture/farm-management/cost-production/pubs/cop-crop-production.pdf</t>
  </si>
  <si>
    <t>gsminfo.ca/infocenter2250</t>
  </si>
  <si>
    <t>Faba Beans (Feed)</t>
  </si>
  <si>
    <t>Chickpeas</t>
  </si>
  <si>
    <t>https://www.saskatchewan.ca/business/agriculture-natural-resources-and-industry/agribusiness-farmers-and-ranchers/farm-business-management/crop-planning-guide-and-crop-planner</t>
  </si>
  <si>
    <t>https://open.alberta.ca/publications/agriprofits-cropping-alternatives</t>
  </si>
  <si>
    <t>2026 Data not available as of last update.</t>
  </si>
  <si>
    <r>
      <rPr>
        <b/>
        <sz val="32"/>
        <color theme="1"/>
        <rFont val="Open Sans"/>
      </rPr>
      <t>2026 Price Analysis</t>
    </r>
    <r>
      <rPr>
        <b/>
        <sz val="36"/>
        <color theme="1"/>
        <rFont val="Open Sans"/>
      </rPr>
      <t xml:space="preserve"> </t>
    </r>
    <r>
      <rPr>
        <b/>
        <i/>
        <sz val="18"/>
        <color theme="1"/>
        <rFont val="Open Sans"/>
      </rPr>
      <t>(Mar 26)</t>
    </r>
  </si>
  <si>
    <t>2026 Crop Rankings (Mar 2026)</t>
  </si>
  <si>
    <t>March 4,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</si>
</sst>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&quot;$&quot;* #,##0.0000_-;\-&quot;$&quot;* #,##0.0000_-;_-&quot;$&quot;* &quot;-&quot;??_-;_-@_-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16"/>
      <color indexed="81"/>
      <name val="Avenir Next LT Pro"/>
      <family val="2"/>
    </font>
    <font>
      <sz val="16"/>
      <color theme="1"/>
      <name val="Open Sans"/>
    </font>
    <font>
      <b/>
      <sz val="36"/>
      <color theme="1"/>
      <name val="Open Sans"/>
    </font>
    <font>
      <b/>
      <sz val="20"/>
      <color theme="1"/>
      <name val="Open Sans"/>
    </font>
    <font>
      <b/>
      <sz val="16"/>
      <color theme="1"/>
      <name val="Open Sans"/>
    </font>
    <font>
      <b/>
      <sz val="14.5"/>
      <color theme="1"/>
      <name val="Open Sans"/>
    </font>
    <font>
      <i/>
      <sz val="16.5"/>
      <color theme="1"/>
      <name val="Open Sans"/>
    </font>
    <font>
      <sz val="16.5"/>
      <color theme="1"/>
      <name val="Open Sans"/>
    </font>
    <font>
      <b/>
      <sz val="18"/>
      <color theme="1"/>
      <name val="Open Sans"/>
    </font>
    <font>
      <sz val="18"/>
      <color theme="1"/>
      <name val="Open Sans"/>
    </font>
    <font>
      <sz val="11"/>
      <color theme="1"/>
      <name val="Open Sans"/>
    </font>
    <font>
      <b/>
      <sz val="29"/>
      <color theme="1"/>
      <name val="Open Sans"/>
    </font>
    <font>
      <sz val="15"/>
      <color theme="1"/>
      <name val="Open Sans"/>
    </font>
    <font>
      <i/>
      <sz val="15"/>
      <color theme="1"/>
      <name val="Open Sans"/>
    </font>
    <font>
      <b/>
      <sz val="34"/>
      <color theme="1"/>
      <name val="Open Sans"/>
    </font>
    <font>
      <b/>
      <sz val="22"/>
      <color theme="1"/>
      <name val="Open Sans"/>
    </font>
    <font>
      <i/>
      <sz val="16"/>
      <color theme="1"/>
      <name val="Open Sans"/>
    </font>
    <font>
      <i/>
      <sz val="11"/>
      <color theme="1"/>
      <name val="Open Sans"/>
    </font>
    <font>
      <i/>
      <sz val="13.5"/>
      <color theme="1"/>
      <name val="Open Sans"/>
    </font>
    <font>
      <b/>
      <sz val="32"/>
      <color theme="1"/>
      <name val="Open Sans"/>
    </font>
    <font>
      <b/>
      <i/>
      <sz val="18"/>
      <color theme="1"/>
      <name val="Open Sans"/>
    </font>
    <font>
      <sz val="20"/>
      <color theme="1"/>
      <name val="Open Sans"/>
    </font>
    <font>
      <b/>
      <sz val="24"/>
      <color theme="1"/>
      <name val="Open Sans"/>
    </font>
    <font>
      <b/>
      <sz val="23"/>
      <color theme="1"/>
      <name val="Open Sans"/>
    </font>
    <font>
      <i/>
      <sz val="18"/>
      <color theme="1"/>
      <name val="Open Sans"/>
    </font>
    <font>
      <b/>
      <sz val="18"/>
      <color theme="0"/>
      <name val="Open Sans"/>
    </font>
    <font>
      <b/>
      <sz val="20"/>
      <color theme="0"/>
      <name val="Open Sans"/>
    </font>
    <font>
      <b/>
      <sz val="22.5"/>
      <color theme="1"/>
      <name val="Open Sans"/>
    </font>
    <font>
      <b/>
      <sz val="35"/>
      <color theme="1"/>
      <name val="Open Sans"/>
    </font>
    <font>
      <b/>
      <sz val="28"/>
      <color theme="1"/>
      <name val="Open Sans"/>
    </font>
    <font>
      <b/>
      <sz val="17"/>
      <color theme="1"/>
      <name val="Open Sans"/>
    </font>
    <font>
      <b/>
      <sz val="27"/>
      <color theme="1"/>
      <name val="Open Sans"/>
    </font>
    <font>
      <b/>
      <sz val="26"/>
      <color theme="1"/>
      <name val="Open Sans"/>
    </font>
    <font>
      <u/>
      <sz val="11"/>
      <color theme="10"/>
      <name val="Open Sans"/>
    </font>
    <font>
      <sz val="18"/>
      <color theme="5" tint="0.39997558519241921"/>
      <name val="Open Sans"/>
    </font>
    <font>
      <b/>
      <i/>
      <sz val="22"/>
      <color theme="1"/>
      <name val="Open Sans"/>
    </font>
    <font>
      <i/>
      <sz val="14.5"/>
      <color theme="1"/>
      <name val="Open Sans"/>
    </font>
    <font>
      <sz val="14.5"/>
      <color theme="1"/>
      <name val="Open Sans"/>
    </font>
    <font>
      <u/>
      <sz val="20"/>
      <color theme="10"/>
      <name val="Open Sans"/>
    </font>
    <font>
      <u/>
      <sz val="20"/>
      <color theme="10"/>
      <name val="Calibri"/>
      <family val="2"/>
      <scheme val="minor"/>
    </font>
    <font>
      <sz val="20"/>
      <color theme="10"/>
      <name val="Open Sans"/>
    </font>
  </fonts>
  <fills count="12">
    <fill>
      <patternFill patternType="none"/>
    </fill>
    <fill>
      <patternFill patternType="gray125"/>
    </fill>
    <fill>
      <patternFill patternType="solid">
        <fgColor rgb="FF8EAAD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337">
    <xf numFmtId="0" fontId="0" fillId="0" borderId="0" xfId="0"/>
    <xf numFmtId="0" fontId="5" fillId="0" borderId="0" xfId="0" applyFont="1"/>
    <xf numFmtId="0" fontId="7" fillId="2" borderId="5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5" fillId="2" borderId="5" xfId="0" applyFont="1" applyFill="1" applyBorder="1"/>
    <xf numFmtId="44" fontId="5" fillId="0" borderId="11" xfId="1" applyFont="1" applyBorder="1"/>
    <xf numFmtId="44" fontId="5" fillId="3" borderId="12" xfId="1" applyFont="1" applyFill="1" applyBorder="1"/>
    <xf numFmtId="44" fontId="5" fillId="0" borderId="11" xfId="1" applyFont="1" applyFill="1" applyBorder="1"/>
    <xf numFmtId="0" fontId="8" fillId="2" borderId="7" xfId="0" applyFont="1" applyFill="1" applyBorder="1"/>
    <xf numFmtId="44" fontId="5" fillId="0" borderId="13" xfId="1" applyFont="1" applyBorder="1"/>
    <xf numFmtId="44" fontId="5" fillId="4" borderId="14" xfId="1" applyFont="1" applyFill="1" applyBorder="1"/>
    <xf numFmtId="44" fontId="5" fillId="0" borderId="0" xfId="1" applyFont="1" applyBorder="1"/>
    <xf numFmtId="44" fontId="5" fillId="0" borderId="0" xfId="1" applyFont="1" applyFill="1" applyBorder="1"/>
    <xf numFmtId="0" fontId="7" fillId="2" borderId="1" xfId="0" applyFont="1" applyFill="1" applyBorder="1" applyAlignment="1">
      <alignment vertical="center"/>
    </xf>
    <xf numFmtId="44" fontId="5" fillId="0" borderId="15" xfId="1" applyFont="1" applyBorder="1"/>
    <xf numFmtId="44" fontId="5" fillId="3" borderId="16" xfId="1" applyFont="1" applyFill="1" applyBorder="1"/>
    <xf numFmtId="0" fontId="7" fillId="2" borderId="1" xfId="0" applyFont="1" applyFill="1" applyBorder="1"/>
    <xf numFmtId="44" fontId="5" fillId="0" borderId="15" xfId="0" applyNumberFormat="1" applyFont="1" applyBorder="1"/>
    <xf numFmtId="44" fontId="5" fillId="4" borderId="16" xfId="0" applyNumberFormat="1" applyFont="1" applyFill="1" applyBorder="1"/>
    <xf numFmtId="0" fontId="11" fillId="0" borderId="0" xfId="0" applyFont="1"/>
    <xf numFmtId="0" fontId="5" fillId="0" borderId="0" xfId="0" applyFont="1" applyAlignment="1">
      <alignment horizontal="center"/>
    </xf>
    <xf numFmtId="2" fontId="5" fillId="0" borderId="0" xfId="0" applyNumberFormat="1" applyFont="1"/>
    <xf numFmtId="44" fontId="5" fillId="0" borderId="0" xfId="0" applyNumberFormat="1" applyFont="1"/>
    <xf numFmtId="0" fontId="13" fillId="0" borderId="0" xfId="0" applyFont="1"/>
    <xf numFmtId="0" fontId="14" fillId="0" borderId="0" xfId="0" applyFont="1"/>
    <xf numFmtId="0" fontId="6" fillId="0" borderId="0" xfId="0" applyFont="1"/>
    <xf numFmtId="9" fontId="8" fillId="2" borderId="6" xfId="0" quotePrefix="1" applyNumberFormat="1" applyFont="1" applyFill="1" applyBorder="1" applyAlignment="1">
      <alignment horizontal="center" vertical="center"/>
    </xf>
    <xf numFmtId="9" fontId="8" fillId="0" borderId="0" xfId="0" quotePrefix="1" applyNumberFormat="1" applyFont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9" fontId="8" fillId="3" borderId="8" xfId="0" quotePrefix="1" applyNumberFormat="1" applyFont="1" applyFill="1" applyBorder="1" applyAlignment="1">
      <alignment horizontal="center" vertical="center"/>
    </xf>
    <xf numFmtId="44" fontId="5" fillId="0" borderId="12" xfId="1" applyFont="1" applyBorder="1"/>
    <xf numFmtId="2" fontId="5" fillId="0" borderId="0" xfId="1" applyNumberFormat="1" applyFont="1" applyFill="1" applyBorder="1"/>
    <xf numFmtId="44" fontId="5" fillId="0" borderId="22" xfId="1" applyFont="1" applyBorder="1"/>
    <xf numFmtId="44" fontId="5" fillId="0" borderId="23" xfId="1" applyFont="1" applyBorder="1"/>
    <xf numFmtId="9" fontId="14" fillId="0" borderId="0" xfId="3" applyFont="1"/>
    <xf numFmtId="44" fontId="5" fillId="5" borderId="11" xfId="1" applyFont="1" applyFill="1" applyBorder="1"/>
    <xf numFmtId="44" fontId="5" fillId="5" borderId="12" xfId="1" applyFont="1" applyFill="1" applyBorder="1"/>
    <xf numFmtId="44" fontId="5" fillId="5" borderId="17" xfId="1" applyFont="1" applyFill="1" applyBorder="1"/>
    <xf numFmtId="44" fontId="5" fillId="0" borderId="17" xfId="1" applyFont="1" applyBorder="1"/>
    <xf numFmtId="44" fontId="5" fillId="0" borderId="24" xfId="1" applyFont="1" applyBorder="1"/>
    <xf numFmtId="44" fontId="5" fillId="0" borderId="25" xfId="1" applyFont="1" applyBorder="1"/>
    <xf numFmtId="44" fontId="5" fillId="5" borderId="26" xfId="1" applyFont="1" applyFill="1" applyBorder="1"/>
    <xf numFmtId="44" fontId="5" fillId="5" borderId="25" xfId="1" applyFont="1" applyFill="1" applyBorder="1"/>
    <xf numFmtId="0" fontId="5" fillId="2" borderId="7" xfId="0" applyFont="1" applyFill="1" applyBorder="1"/>
    <xf numFmtId="44" fontId="5" fillId="6" borderId="13" xfId="1" applyFont="1" applyFill="1" applyBorder="1"/>
    <xf numFmtId="44" fontId="5" fillId="6" borderId="14" xfId="1" applyFont="1" applyFill="1" applyBorder="1"/>
    <xf numFmtId="44" fontId="5" fillId="6" borderId="18" xfId="1" applyFont="1" applyFill="1" applyBorder="1"/>
    <xf numFmtId="0" fontId="16" fillId="0" borderId="0" xfId="0" applyFont="1"/>
    <xf numFmtId="0" fontId="19" fillId="3" borderId="9" xfId="0" applyFont="1" applyFill="1" applyBorder="1" applyAlignment="1">
      <alignment horizontal="center" vertical="center"/>
    </xf>
    <xf numFmtId="0" fontId="19" fillId="3" borderId="10" xfId="0" applyFont="1" applyFill="1" applyBorder="1" applyAlignment="1">
      <alignment horizontal="center" vertical="center"/>
    </xf>
    <xf numFmtId="2" fontId="5" fillId="0" borderId="11" xfId="1" applyNumberFormat="1" applyFont="1" applyBorder="1" applyAlignment="1">
      <alignment horizontal="center" vertical="center"/>
    </xf>
    <xf numFmtId="2" fontId="5" fillId="0" borderId="12" xfId="1" applyNumberFormat="1" applyFont="1" applyBorder="1" applyAlignment="1">
      <alignment horizontal="center" vertical="center"/>
    </xf>
    <xf numFmtId="2" fontId="5" fillId="3" borderId="21" xfId="1" applyNumberFormat="1" applyFont="1" applyFill="1" applyBorder="1" applyAlignment="1">
      <alignment horizontal="center" vertical="center"/>
    </xf>
    <xf numFmtId="2" fontId="5" fillId="3" borderId="19" xfId="1" applyNumberFormat="1" applyFont="1" applyFill="1" applyBorder="1" applyAlignment="1">
      <alignment horizontal="center" vertical="center"/>
    </xf>
    <xf numFmtId="0" fontId="20" fillId="0" borderId="0" xfId="0" applyFont="1"/>
    <xf numFmtId="0" fontId="21" fillId="0" borderId="0" xfId="0" applyFont="1"/>
    <xf numFmtId="2" fontId="5" fillId="3" borderId="27" xfId="1" applyNumberFormat="1" applyFont="1" applyFill="1" applyBorder="1" applyAlignment="1">
      <alignment horizontal="center" vertical="center"/>
    </xf>
    <xf numFmtId="2" fontId="5" fillId="3" borderId="20" xfId="1" applyNumberFormat="1" applyFont="1" applyFill="1" applyBorder="1" applyAlignment="1">
      <alignment horizontal="center" vertical="center"/>
    </xf>
    <xf numFmtId="44" fontId="5" fillId="0" borderId="11" xfId="1" applyFont="1" applyBorder="1" applyAlignment="1">
      <alignment vertical="center"/>
    </xf>
    <xf numFmtId="44" fontId="5" fillId="0" borderId="12" xfId="1" applyFont="1" applyBorder="1" applyAlignment="1">
      <alignment vertical="center"/>
    </xf>
    <xf numFmtId="44" fontId="5" fillId="3" borderId="21" xfId="1" applyFont="1" applyFill="1" applyBorder="1"/>
    <xf numFmtId="44" fontId="5" fillId="0" borderId="0" xfId="1" applyFont="1" applyFill="1" applyBorder="1" applyAlignment="1">
      <alignment vertical="center"/>
    </xf>
    <xf numFmtId="44" fontId="5" fillId="5" borderId="11" xfId="1" applyFont="1" applyFill="1" applyBorder="1" applyAlignment="1">
      <alignment vertical="center"/>
    </xf>
    <xf numFmtId="44" fontId="5" fillId="5" borderId="12" xfId="1" applyFont="1" applyFill="1" applyBorder="1" applyAlignment="1">
      <alignment vertical="center"/>
    </xf>
    <xf numFmtId="44" fontId="5" fillId="3" borderId="19" xfId="1" applyFont="1" applyFill="1" applyBorder="1"/>
    <xf numFmtId="164" fontId="5" fillId="0" borderId="11" xfId="1" applyNumberFormat="1" applyFont="1" applyBorder="1" applyAlignment="1">
      <alignment vertical="center"/>
    </xf>
    <xf numFmtId="164" fontId="5" fillId="0" borderId="12" xfId="1" applyNumberFormat="1" applyFont="1" applyBorder="1" applyAlignment="1">
      <alignment vertical="center"/>
    </xf>
    <xf numFmtId="164" fontId="5" fillId="0" borderId="0" xfId="1" applyNumberFormat="1" applyFont="1" applyFill="1" applyBorder="1" applyAlignment="1">
      <alignment vertical="center"/>
    </xf>
    <xf numFmtId="164" fontId="5" fillId="5" borderId="11" xfId="1" applyNumberFormat="1" applyFont="1" applyFill="1" applyBorder="1" applyAlignment="1">
      <alignment vertical="center"/>
    </xf>
    <xf numFmtId="164" fontId="5" fillId="5" borderId="12" xfId="1" applyNumberFormat="1" applyFont="1" applyFill="1" applyBorder="1" applyAlignment="1">
      <alignment vertical="center"/>
    </xf>
    <xf numFmtId="164" fontId="5" fillId="5" borderId="24" xfId="1" applyNumberFormat="1" applyFont="1" applyFill="1" applyBorder="1" applyAlignment="1">
      <alignment vertical="center"/>
    </xf>
    <xf numFmtId="164" fontId="5" fillId="5" borderId="25" xfId="1" applyNumberFormat="1" applyFont="1" applyFill="1" applyBorder="1" applyAlignment="1">
      <alignment vertical="center"/>
    </xf>
    <xf numFmtId="44" fontId="5" fillId="3" borderId="27" xfId="1" applyFont="1" applyFill="1" applyBorder="1"/>
    <xf numFmtId="164" fontId="5" fillId="6" borderId="13" xfId="1" applyNumberFormat="1" applyFont="1" applyFill="1" applyBorder="1" applyAlignment="1">
      <alignment vertical="center"/>
    </xf>
    <xf numFmtId="164" fontId="5" fillId="0" borderId="13" xfId="1" applyNumberFormat="1" applyFont="1" applyBorder="1" applyAlignment="1">
      <alignment vertical="center"/>
    </xf>
    <xf numFmtId="164" fontId="5" fillId="6" borderId="14" xfId="1" applyNumberFormat="1" applyFont="1" applyFill="1" applyBorder="1" applyAlignment="1">
      <alignment vertical="center"/>
    </xf>
    <xf numFmtId="44" fontId="5" fillId="3" borderId="20" xfId="1" applyFont="1" applyFill="1" applyBorder="1"/>
    <xf numFmtId="0" fontId="20" fillId="0" borderId="0" xfId="0" applyFont="1" applyAlignment="1">
      <alignment horizontal="left"/>
    </xf>
    <xf numFmtId="0" fontId="17" fillId="0" borderId="0" xfId="0" applyFont="1"/>
    <xf numFmtId="0" fontId="25" fillId="0" borderId="0" xfId="0" applyFont="1"/>
    <xf numFmtId="0" fontId="25" fillId="0" borderId="0" xfId="0" quotePrefix="1" applyFont="1"/>
    <xf numFmtId="0" fontId="25" fillId="7" borderId="0" xfId="0" applyFont="1" applyFill="1"/>
    <xf numFmtId="0" fontId="12" fillId="7" borderId="0" xfId="0" applyFont="1" applyFill="1" applyAlignment="1">
      <alignment horizontal="center"/>
    </xf>
    <xf numFmtId="44" fontId="25" fillId="0" borderId="11" xfId="1" applyFont="1" applyBorder="1"/>
    <xf numFmtId="164" fontId="13" fillId="0" borderId="11" xfId="1" applyNumberFormat="1" applyFont="1" applyBorder="1"/>
    <xf numFmtId="0" fontId="29" fillId="8" borderId="0" xfId="0" applyFont="1" applyFill="1" applyAlignment="1">
      <alignment horizontal="center" vertical="center"/>
    </xf>
    <xf numFmtId="44" fontId="30" fillId="8" borderId="0" xfId="1" applyFont="1" applyFill="1" applyBorder="1" applyAlignment="1">
      <alignment vertical="center"/>
    </xf>
    <xf numFmtId="0" fontId="25" fillId="0" borderId="0" xfId="0" applyFont="1" applyAlignment="1">
      <alignment vertical="center"/>
    </xf>
    <xf numFmtId="164" fontId="29" fillId="8" borderId="0" xfId="1" applyNumberFormat="1" applyFont="1" applyFill="1" applyBorder="1" applyAlignment="1">
      <alignment vertical="center"/>
    </xf>
    <xf numFmtId="0" fontId="8" fillId="2" borderId="6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44" fontId="5" fillId="0" borderId="11" xfId="0" applyNumberFormat="1" applyFont="1" applyBorder="1"/>
    <xf numFmtId="2" fontId="5" fillId="0" borderId="11" xfId="1" applyNumberFormat="1" applyFont="1" applyFill="1" applyBorder="1"/>
    <xf numFmtId="44" fontId="5" fillId="0" borderId="12" xfId="0" applyNumberFormat="1" applyFont="1" applyBorder="1"/>
    <xf numFmtId="0" fontId="5" fillId="3" borderId="5" xfId="0" applyFont="1" applyFill="1" applyBorder="1"/>
    <xf numFmtId="44" fontId="5" fillId="5" borderId="11" xfId="0" applyNumberFormat="1" applyFont="1" applyFill="1" applyBorder="1"/>
    <xf numFmtId="2" fontId="5" fillId="5" borderId="11" xfId="1" applyNumberFormat="1" applyFont="1" applyFill="1" applyBorder="1"/>
    <xf numFmtId="44" fontId="5" fillId="5" borderId="12" xfId="0" applyNumberFormat="1" applyFont="1" applyFill="1" applyBorder="1"/>
    <xf numFmtId="44" fontId="5" fillId="6" borderId="11" xfId="0" applyNumberFormat="1" applyFont="1" applyFill="1" applyBorder="1"/>
    <xf numFmtId="44" fontId="5" fillId="6" borderId="11" xfId="1" applyFont="1" applyFill="1" applyBorder="1"/>
    <xf numFmtId="44" fontId="5" fillId="6" borderId="12" xfId="1" applyFont="1" applyFill="1" applyBorder="1"/>
    <xf numFmtId="44" fontId="5" fillId="5" borderId="24" xfId="0" applyNumberFormat="1" applyFont="1" applyFill="1" applyBorder="1"/>
    <xf numFmtId="44" fontId="5" fillId="5" borderId="24" xfId="1" applyFont="1" applyFill="1" applyBorder="1"/>
    <xf numFmtId="2" fontId="5" fillId="5" borderId="24" xfId="1" applyNumberFormat="1" applyFont="1" applyFill="1" applyBorder="1"/>
    <xf numFmtId="44" fontId="5" fillId="5" borderId="25" xfId="0" applyNumberFormat="1" applyFont="1" applyFill="1" applyBorder="1"/>
    <xf numFmtId="44" fontId="5" fillId="6" borderId="13" xfId="0" applyNumberFormat="1" applyFont="1" applyFill="1" applyBorder="1"/>
    <xf numFmtId="2" fontId="5" fillId="6" borderId="13" xfId="1" applyNumberFormat="1" applyFont="1" applyFill="1" applyBorder="1"/>
    <xf numFmtId="44" fontId="5" fillId="6" borderId="14" xfId="0" applyNumberFormat="1" applyFont="1" applyFill="1" applyBorder="1"/>
    <xf numFmtId="0" fontId="5" fillId="3" borderId="7" xfId="0" applyFont="1" applyFill="1" applyBorder="1"/>
    <xf numFmtId="2" fontId="5" fillId="0" borderId="11" xfId="0" applyNumberFormat="1" applyFont="1" applyBorder="1" applyAlignment="1">
      <alignment horizontal="center"/>
    </xf>
    <xf numFmtId="2" fontId="5" fillId="0" borderId="12" xfId="1" applyNumberFormat="1" applyFont="1" applyFill="1" applyBorder="1" applyAlignment="1">
      <alignment horizontal="center"/>
    </xf>
    <xf numFmtId="0" fontId="5" fillId="0" borderId="11" xfId="0" applyFont="1" applyBorder="1"/>
    <xf numFmtId="0" fontId="5" fillId="0" borderId="11" xfId="0" applyFont="1" applyBorder="1" applyAlignment="1">
      <alignment horizontal="center"/>
    </xf>
    <xf numFmtId="0" fontId="5" fillId="0" borderId="11" xfId="1" applyNumberFormat="1" applyFont="1" applyBorder="1"/>
    <xf numFmtId="2" fontId="5" fillId="5" borderId="11" xfId="0" applyNumberFormat="1" applyFont="1" applyFill="1" applyBorder="1" applyAlignment="1">
      <alignment horizontal="center"/>
    </xf>
    <xf numFmtId="2" fontId="5" fillId="5" borderId="12" xfId="1" applyNumberFormat="1" applyFont="1" applyFill="1" applyBorder="1" applyAlignment="1">
      <alignment horizontal="center"/>
    </xf>
    <xf numFmtId="0" fontId="5" fillId="5" borderId="11" xfId="0" applyFont="1" applyFill="1" applyBorder="1"/>
    <xf numFmtId="0" fontId="5" fillId="5" borderId="11" xfId="0" applyFont="1" applyFill="1" applyBorder="1" applyAlignment="1">
      <alignment horizontal="center"/>
    </xf>
    <xf numFmtId="0" fontId="5" fillId="5" borderId="11" xfId="1" applyNumberFormat="1" applyFont="1" applyFill="1" applyBorder="1"/>
    <xf numFmtId="0" fontId="5" fillId="6" borderId="13" xfId="0" applyFont="1" applyFill="1" applyBorder="1"/>
    <xf numFmtId="0" fontId="5" fillId="6" borderId="13" xfId="0" applyFont="1" applyFill="1" applyBorder="1" applyAlignment="1">
      <alignment horizontal="center"/>
    </xf>
    <xf numFmtId="0" fontId="5" fillId="6" borderId="13" xfId="1" applyNumberFormat="1" applyFont="1" applyFill="1" applyBorder="1"/>
    <xf numFmtId="1" fontId="14" fillId="0" borderId="0" xfId="0" applyNumberFormat="1" applyFont="1"/>
    <xf numFmtId="0" fontId="6" fillId="2" borderId="5" xfId="0" applyFont="1" applyFill="1" applyBorder="1" applyAlignment="1">
      <alignment horizontal="center" vertical="center"/>
    </xf>
    <xf numFmtId="0" fontId="34" fillId="2" borderId="5" xfId="0" applyFont="1" applyFill="1" applyBorder="1" applyAlignment="1">
      <alignment vertical="center"/>
    </xf>
    <xf numFmtId="44" fontId="5" fillId="0" borderId="11" xfId="1" applyFont="1" applyBorder="1" applyAlignment="1">
      <alignment horizontal="center" vertical="center"/>
    </xf>
    <xf numFmtId="44" fontId="5" fillId="0" borderId="12" xfId="1" applyFont="1" applyBorder="1" applyAlignment="1">
      <alignment horizontal="center" vertical="center"/>
    </xf>
    <xf numFmtId="1" fontId="5" fillId="0" borderId="0" xfId="0" applyNumberFormat="1" applyFont="1"/>
    <xf numFmtId="2" fontId="14" fillId="0" borderId="0" xfId="0" applyNumberFormat="1" applyFont="1"/>
    <xf numFmtId="44" fontId="14" fillId="0" borderId="0" xfId="0" applyNumberFormat="1" applyFont="1"/>
    <xf numFmtId="44" fontId="5" fillId="5" borderId="11" xfId="1" applyFont="1" applyFill="1" applyBorder="1" applyAlignment="1">
      <alignment horizontal="center" vertical="center"/>
    </xf>
    <xf numFmtId="44" fontId="5" fillId="5" borderId="12" xfId="1" applyFont="1" applyFill="1" applyBorder="1" applyAlignment="1">
      <alignment horizontal="center" vertical="center"/>
    </xf>
    <xf numFmtId="44" fontId="5" fillId="5" borderId="24" xfId="1" applyFont="1" applyFill="1" applyBorder="1" applyAlignment="1">
      <alignment horizontal="center" vertical="center"/>
    </xf>
    <xf numFmtId="44" fontId="5" fillId="5" borderId="25" xfId="1" applyFont="1" applyFill="1" applyBorder="1" applyAlignment="1">
      <alignment horizontal="center" vertical="center"/>
    </xf>
    <xf numFmtId="0" fontId="34" fillId="2" borderId="7" xfId="0" applyFont="1" applyFill="1" applyBorder="1" applyAlignment="1">
      <alignment vertical="center"/>
    </xf>
    <xf numFmtId="44" fontId="5" fillId="6" borderId="13" xfId="1" applyFont="1" applyFill="1" applyBorder="1" applyAlignment="1">
      <alignment horizontal="center" vertical="center"/>
    </xf>
    <xf numFmtId="44" fontId="5" fillId="6" borderId="14" xfId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left" vertical="center"/>
    </xf>
    <xf numFmtId="0" fontId="16" fillId="2" borderId="5" xfId="0" applyFont="1" applyFill="1" applyBorder="1"/>
    <xf numFmtId="0" fontId="8" fillId="2" borderId="5" xfId="0" applyFont="1" applyFill="1" applyBorder="1" applyAlignment="1">
      <alignment vertical="center"/>
    </xf>
    <xf numFmtId="0" fontId="8" fillId="2" borderId="30" xfId="0" applyFont="1" applyFill="1" applyBorder="1" applyAlignment="1">
      <alignment horizontal="center" vertical="center"/>
    </xf>
    <xf numFmtId="0" fontId="8" fillId="2" borderId="3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16" fillId="2" borderId="7" xfId="0" applyFont="1" applyFill="1" applyBorder="1"/>
    <xf numFmtId="0" fontId="26" fillId="0" borderId="0" xfId="0" applyFont="1" applyAlignment="1">
      <alignment vertical="center"/>
    </xf>
    <xf numFmtId="0" fontId="36" fillId="0" borderId="0" xfId="0" applyFont="1"/>
    <xf numFmtId="0" fontId="36" fillId="0" borderId="0" xfId="0" applyFont="1" applyAlignment="1">
      <alignment vertical="center"/>
    </xf>
    <xf numFmtId="0" fontId="13" fillId="0" borderId="0" xfId="0" applyFont="1" applyAlignment="1">
      <alignment horizontal="left"/>
    </xf>
    <xf numFmtId="0" fontId="13" fillId="0" borderId="0" xfId="0" quotePrefix="1" applyFont="1" applyAlignment="1">
      <alignment horizontal="left"/>
    </xf>
    <xf numFmtId="0" fontId="13" fillId="0" borderId="0" xfId="0" quotePrefix="1" applyFont="1"/>
    <xf numFmtId="0" fontId="26" fillId="0" borderId="0" xfId="0" quotePrefix="1" applyFont="1" applyAlignment="1">
      <alignment horizontal="left"/>
    </xf>
    <xf numFmtId="0" fontId="37" fillId="0" borderId="0" xfId="2" applyFont="1"/>
    <xf numFmtId="49" fontId="13" fillId="0" borderId="0" xfId="0" applyNumberFormat="1" applyFont="1"/>
    <xf numFmtId="2" fontId="5" fillId="0" borderId="17" xfId="0" applyNumberFormat="1" applyFont="1" applyBorder="1"/>
    <xf numFmtId="2" fontId="5" fillId="5" borderId="17" xfId="0" applyNumberFormat="1" applyFont="1" applyFill="1" applyBorder="1"/>
    <xf numFmtId="2" fontId="5" fillId="0" borderId="18" xfId="0" applyNumberFormat="1" applyFont="1" applyBorder="1"/>
    <xf numFmtId="44" fontId="5" fillId="0" borderId="13" xfId="0" applyNumberFormat="1" applyFont="1" applyBorder="1"/>
    <xf numFmtId="44" fontId="5" fillId="0" borderId="14" xfId="0" applyNumberFormat="1" applyFont="1" applyBorder="1"/>
    <xf numFmtId="2" fontId="5" fillId="0" borderId="22" xfId="0" applyNumberFormat="1" applyFont="1" applyBorder="1"/>
    <xf numFmtId="44" fontId="5" fillId="0" borderId="36" xfId="0" applyNumberFormat="1" applyFont="1" applyBorder="1"/>
    <xf numFmtId="44" fontId="5" fillId="0" borderId="23" xfId="0" applyNumberFormat="1" applyFont="1" applyBorder="1"/>
    <xf numFmtId="0" fontId="7" fillId="2" borderId="7" xfId="0" applyFont="1" applyFill="1" applyBorder="1"/>
    <xf numFmtId="0" fontId="7" fillId="2" borderId="35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44" fontId="5" fillId="0" borderId="0" xfId="1" applyFont="1" applyBorder="1" applyAlignment="1">
      <alignment vertical="center"/>
    </xf>
    <xf numFmtId="44" fontId="5" fillId="0" borderId="37" xfId="0" applyNumberFormat="1" applyFont="1" applyBorder="1"/>
    <xf numFmtId="44" fontId="5" fillId="5" borderId="28" xfId="0" applyNumberFormat="1" applyFont="1" applyFill="1" applyBorder="1"/>
    <xf numFmtId="44" fontId="5" fillId="0" borderId="28" xfId="0" applyNumberFormat="1" applyFont="1" applyBorder="1"/>
    <xf numFmtId="44" fontId="5" fillId="0" borderId="29" xfId="0" applyNumberFormat="1" applyFont="1" applyBorder="1"/>
    <xf numFmtId="44" fontId="5" fillId="0" borderId="38" xfId="0" applyNumberFormat="1" applyFont="1" applyBorder="1"/>
    <xf numFmtId="44" fontId="5" fillId="0" borderId="39" xfId="0" applyNumberFormat="1" applyFont="1" applyBorder="1"/>
    <xf numFmtId="44" fontId="5" fillId="0" borderId="40" xfId="0" applyNumberFormat="1" applyFont="1" applyBorder="1"/>
    <xf numFmtId="2" fontId="5" fillId="0" borderId="11" xfId="1" applyNumberFormat="1" applyFont="1" applyFill="1" applyBorder="1" applyAlignment="1">
      <alignment horizontal="center"/>
    </xf>
    <xf numFmtId="2" fontId="5" fillId="5" borderId="11" xfId="1" applyNumberFormat="1" applyFont="1" applyFill="1" applyBorder="1" applyAlignment="1">
      <alignment horizontal="center"/>
    </xf>
    <xf numFmtId="2" fontId="5" fillId="6" borderId="13" xfId="1" applyNumberFormat="1" applyFont="1" applyFill="1" applyBorder="1" applyAlignment="1">
      <alignment horizontal="center"/>
    </xf>
    <xf numFmtId="9" fontId="8" fillId="3" borderId="0" xfId="0" applyNumberFormat="1" applyFont="1" applyFill="1"/>
    <xf numFmtId="9" fontId="8" fillId="3" borderId="0" xfId="0" applyNumberFormat="1" applyFont="1" applyFill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9" fontId="8" fillId="3" borderId="6" xfId="0" applyNumberFormat="1" applyFont="1" applyFill="1" applyBorder="1"/>
    <xf numFmtId="44" fontId="5" fillId="5" borderId="38" xfId="0" applyNumberFormat="1" applyFont="1" applyFill="1" applyBorder="1"/>
    <xf numFmtId="44" fontId="5" fillId="5" borderId="39" xfId="0" applyNumberFormat="1" applyFont="1" applyFill="1" applyBorder="1"/>
    <xf numFmtId="44" fontId="5" fillId="5" borderId="40" xfId="0" applyNumberFormat="1" applyFont="1" applyFill="1" applyBorder="1"/>
    <xf numFmtId="44" fontId="5" fillId="0" borderId="41" xfId="0" applyNumberFormat="1" applyFont="1" applyBorder="1"/>
    <xf numFmtId="44" fontId="5" fillId="0" borderId="16" xfId="0" applyNumberFormat="1" applyFont="1" applyBorder="1"/>
    <xf numFmtId="44" fontId="5" fillId="0" borderId="42" xfId="0" applyNumberFormat="1" applyFont="1" applyBorder="1"/>
    <xf numFmtId="2" fontId="8" fillId="3" borderId="43" xfId="0" applyNumberFormat="1" applyFont="1" applyFill="1" applyBorder="1"/>
    <xf numFmtId="44" fontId="5" fillId="0" borderId="22" xfId="0" applyNumberFormat="1" applyFont="1" applyBorder="1"/>
    <xf numFmtId="44" fontId="5" fillId="0" borderId="44" xfId="0" applyNumberFormat="1" applyFont="1" applyBorder="1"/>
    <xf numFmtId="44" fontId="8" fillId="9" borderId="42" xfId="0" applyNumberFormat="1" applyFont="1" applyFill="1" applyBorder="1"/>
    <xf numFmtId="44" fontId="8" fillId="9" borderId="45" xfId="0" applyNumberFormat="1" applyFont="1" applyFill="1" applyBorder="1"/>
    <xf numFmtId="44" fontId="8" fillId="9" borderId="41" xfId="0" applyNumberFormat="1" applyFont="1" applyFill="1" applyBorder="1"/>
    <xf numFmtId="44" fontId="8" fillId="9" borderId="16" xfId="0" applyNumberFormat="1" applyFont="1" applyFill="1" applyBorder="1"/>
    <xf numFmtId="44" fontId="25" fillId="0" borderId="0" xfId="1" applyFont="1"/>
    <xf numFmtId="0" fontId="26" fillId="10" borderId="0" xfId="0" applyFont="1" applyFill="1" applyAlignment="1">
      <alignment horizontal="center" vertical="center"/>
    </xf>
    <xf numFmtId="44" fontId="25" fillId="3" borderId="0" xfId="0" applyNumberFormat="1" applyFont="1" applyFill="1"/>
    <xf numFmtId="44" fontId="25" fillId="0" borderId="0" xfId="1" applyFont="1" applyBorder="1"/>
    <xf numFmtId="44" fontId="25" fillId="0" borderId="6" xfId="1" applyFont="1" applyBorder="1"/>
    <xf numFmtId="44" fontId="25" fillId="3" borderId="35" xfId="0" applyNumberFormat="1" applyFont="1" applyFill="1" applyBorder="1"/>
    <xf numFmtId="44" fontId="25" fillId="0" borderId="35" xfId="1" applyFont="1" applyBorder="1"/>
    <xf numFmtId="44" fontId="25" fillId="0" borderId="8" xfId="1" applyFont="1" applyBorder="1"/>
    <xf numFmtId="0" fontId="25" fillId="2" borderId="46" xfId="0" applyFont="1" applyFill="1" applyBorder="1"/>
    <xf numFmtId="0" fontId="25" fillId="2" borderId="10" xfId="0" applyFont="1" applyFill="1" applyBorder="1"/>
    <xf numFmtId="0" fontId="25" fillId="3" borderId="46" xfId="0" applyFont="1" applyFill="1" applyBorder="1"/>
    <xf numFmtId="0" fontId="25" fillId="3" borderId="10" xfId="0" applyFont="1" applyFill="1" applyBorder="1"/>
    <xf numFmtId="44" fontId="25" fillId="0" borderId="5" xfId="0" applyNumberFormat="1" applyFont="1" applyBorder="1"/>
    <xf numFmtId="44" fontId="25" fillId="0" borderId="6" xfId="0" applyNumberFormat="1" applyFont="1" applyBorder="1"/>
    <xf numFmtId="44" fontId="25" fillId="0" borderId="7" xfId="0" applyNumberFormat="1" applyFont="1" applyBorder="1"/>
    <xf numFmtId="44" fontId="25" fillId="0" borderId="8" xfId="0" applyNumberFormat="1" applyFont="1" applyBorder="1"/>
    <xf numFmtId="44" fontId="25" fillId="0" borderId="46" xfId="1" applyFont="1" applyBorder="1"/>
    <xf numFmtId="44" fontId="25" fillId="0" borderId="10" xfId="1" applyFont="1" applyBorder="1"/>
    <xf numFmtId="10" fontId="25" fillId="0" borderId="46" xfId="3" applyNumberFormat="1" applyFont="1" applyBorder="1"/>
    <xf numFmtId="10" fontId="25" fillId="0" borderId="10" xfId="3" applyNumberFormat="1" applyFont="1" applyBorder="1"/>
    <xf numFmtId="44" fontId="25" fillId="5" borderId="5" xfId="0" applyNumberFormat="1" applyFont="1" applyFill="1" applyBorder="1"/>
    <xf numFmtId="44" fontId="25" fillId="5" borderId="6" xfId="0" applyNumberFormat="1" applyFont="1" applyFill="1" applyBorder="1"/>
    <xf numFmtId="44" fontId="25" fillId="5" borderId="46" xfId="1" applyFont="1" applyFill="1" applyBorder="1"/>
    <xf numFmtId="10" fontId="25" fillId="5" borderId="46" xfId="3" applyNumberFormat="1" applyFont="1" applyFill="1" applyBorder="1"/>
    <xf numFmtId="44" fontId="25" fillId="5" borderId="0" xfId="1" applyFont="1" applyFill="1" applyBorder="1"/>
    <xf numFmtId="44" fontId="25" fillId="5" borderId="6" xfId="1" applyFont="1" applyFill="1" applyBorder="1"/>
    <xf numFmtId="0" fontId="25" fillId="11" borderId="46" xfId="0" applyFont="1" applyFill="1" applyBorder="1"/>
    <xf numFmtId="44" fontId="25" fillId="11" borderId="0" xfId="0" applyNumberFormat="1" applyFont="1" applyFill="1"/>
    <xf numFmtId="0" fontId="36" fillId="10" borderId="3" xfId="0" applyFont="1" applyFill="1" applyBorder="1" applyAlignment="1">
      <alignment horizontal="center"/>
    </xf>
    <xf numFmtId="0" fontId="36" fillId="10" borderId="3" xfId="0" applyFont="1" applyFill="1" applyBorder="1" applyAlignment="1">
      <alignment horizontal="center" vertical="center"/>
    </xf>
    <xf numFmtId="0" fontId="36" fillId="10" borderId="0" xfId="0" applyFont="1" applyFill="1" applyAlignment="1">
      <alignment horizontal="center" vertical="center"/>
    </xf>
    <xf numFmtId="0" fontId="36" fillId="10" borderId="0" xfId="0" applyFont="1" applyFill="1" applyAlignment="1">
      <alignment horizontal="center"/>
    </xf>
    <xf numFmtId="9" fontId="39" fillId="10" borderId="0" xfId="0" applyNumberFormat="1" applyFont="1" applyFill="1"/>
    <xf numFmtId="9" fontId="39" fillId="10" borderId="6" xfId="0" applyNumberFormat="1" applyFont="1" applyFill="1" applyBorder="1"/>
    <xf numFmtId="44" fontId="25" fillId="3" borderId="0" xfId="1" applyFont="1" applyFill="1" applyBorder="1"/>
    <xf numFmtId="44" fontId="25" fillId="11" borderId="0" xfId="1" applyFont="1" applyFill="1" applyBorder="1"/>
    <xf numFmtId="44" fontId="25" fillId="3" borderId="35" xfId="1" applyFont="1" applyFill="1" applyBorder="1"/>
    <xf numFmtId="0" fontId="6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7" fillId="0" borderId="0" xfId="0" applyFont="1" applyAlignment="1">
      <alignment horizontal="left"/>
    </xf>
    <xf numFmtId="1" fontId="5" fillId="0" borderId="11" xfId="1" applyNumberFormat="1" applyFont="1" applyBorder="1" applyAlignment="1">
      <alignment horizontal="center" vertical="center"/>
    </xf>
    <xf numFmtId="1" fontId="5" fillId="5" borderId="11" xfId="1" applyNumberFormat="1" applyFont="1" applyFill="1" applyBorder="1" applyAlignment="1">
      <alignment horizontal="center" vertical="center"/>
    </xf>
    <xf numFmtId="1" fontId="5" fillId="5" borderId="24" xfId="1" applyNumberFormat="1" applyFont="1" applyFill="1" applyBorder="1" applyAlignment="1">
      <alignment horizontal="center" vertical="center"/>
    </xf>
    <xf numFmtId="1" fontId="5" fillId="6" borderId="13" xfId="1" applyNumberFormat="1" applyFont="1" applyFill="1" applyBorder="1" applyAlignment="1">
      <alignment horizontal="center" vertical="center"/>
    </xf>
    <xf numFmtId="1" fontId="5" fillId="0" borderId="12" xfId="1" applyNumberFormat="1" applyFont="1" applyBorder="1" applyAlignment="1">
      <alignment horizontal="center" vertical="center"/>
    </xf>
    <xf numFmtId="1" fontId="5" fillId="5" borderId="12" xfId="1" applyNumberFormat="1" applyFont="1" applyFill="1" applyBorder="1" applyAlignment="1">
      <alignment horizontal="center" vertical="center"/>
    </xf>
    <xf numFmtId="1" fontId="5" fillId="5" borderId="25" xfId="1" applyNumberFormat="1" applyFont="1" applyFill="1" applyBorder="1" applyAlignment="1">
      <alignment horizontal="center" vertical="center"/>
    </xf>
    <xf numFmtId="1" fontId="5" fillId="6" borderId="14" xfId="1" applyNumberFormat="1" applyFont="1" applyFill="1" applyBorder="1" applyAlignment="1">
      <alignment horizontal="center" vertical="center"/>
    </xf>
    <xf numFmtId="0" fontId="42" fillId="0" borderId="0" xfId="2" quotePrefix="1" applyFont="1" applyAlignment="1">
      <alignment horizontal="left"/>
    </xf>
    <xf numFmtId="0" fontId="43" fillId="0" borderId="0" xfId="2" applyFont="1"/>
    <xf numFmtId="0" fontId="44" fillId="0" borderId="0" xfId="2" quotePrefix="1" applyFont="1" applyAlignment="1">
      <alignment horizontal="left"/>
    </xf>
    <xf numFmtId="0" fontId="17" fillId="0" borderId="0" xfId="0" applyFont="1" applyAlignment="1">
      <alignment horizontal="left"/>
    </xf>
    <xf numFmtId="0" fontId="33" fillId="2" borderId="2" xfId="0" applyFont="1" applyFill="1" applyBorder="1" applyAlignment="1">
      <alignment horizontal="center" vertical="center"/>
    </xf>
    <xf numFmtId="0" fontId="33" fillId="2" borderId="3" xfId="0" applyFont="1" applyFill="1" applyBorder="1" applyAlignment="1">
      <alignment horizontal="center" vertical="center"/>
    </xf>
    <xf numFmtId="0" fontId="33" fillId="2" borderId="4" xfId="0" applyFont="1" applyFill="1" applyBorder="1" applyAlignment="1">
      <alignment horizontal="center" vertical="center"/>
    </xf>
    <xf numFmtId="0" fontId="40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44" fontId="5" fillId="2" borderId="3" xfId="1" applyFont="1" applyFill="1" applyBorder="1" applyAlignment="1">
      <alignment horizontal="center"/>
    </xf>
    <xf numFmtId="44" fontId="5" fillId="2" borderId="4" xfId="1" applyFont="1" applyFill="1" applyBorder="1" applyAlignment="1">
      <alignment horizontal="center"/>
    </xf>
    <xf numFmtId="44" fontId="5" fillId="2" borderId="0" xfId="1" applyFont="1" applyFill="1" applyBorder="1" applyAlignment="1">
      <alignment horizontal="center"/>
    </xf>
    <xf numFmtId="44" fontId="5" fillId="2" borderId="6" xfId="1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20" fillId="0" borderId="0" xfId="0" applyFont="1" applyAlignment="1">
      <alignment horizontal="center" vertical="top"/>
    </xf>
    <xf numFmtId="0" fontId="20" fillId="0" borderId="0" xfId="0" applyFont="1" applyAlignment="1">
      <alignment horizontal="left"/>
    </xf>
    <xf numFmtId="0" fontId="15" fillId="2" borderId="2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7" fillId="7" borderId="0" xfId="0" applyFont="1" applyFill="1" applyAlignment="1">
      <alignment horizontal="center"/>
    </xf>
    <xf numFmtId="0" fontId="28" fillId="7" borderId="0" xfId="0" applyFont="1" applyFill="1" applyAlignment="1">
      <alignment horizontal="center"/>
    </xf>
    <xf numFmtId="0" fontId="26" fillId="7" borderId="0" xfId="0" applyFont="1" applyFill="1" applyAlignment="1">
      <alignment horizontal="center"/>
    </xf>
    <xf numFmtId="0" fontId="27" fillId="7" borderId="0" xfId="0" applyFont="1" applyFill="1" applyAlignment="1">
      <alignment horizontal="center"/>
    </xf>
    <xf numFmtId="0" fontId="31" fillId="7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33" fillId="2" borderId="2" xfId="0" applyFont="1" applyFill="1" applyBorder="1" applyAlignment="1">
      <alignment horizontal="center"/>
    </xf>
    <xf numFmtId="0" fontId="33" fillId="2" borderId="3" xfId="0" applyFont="1" applyFill="1" applyBorder="1" applyAlignment="1">
      <alignment horizontal="center"/>
    </xf>
    <xf numFmtId="0" fontId="33" fillId="2" borderId="4" xfId="0" applyFont="1" applyFill="1" applyBorder="1" applyAlignment="1">
      <alignment horizontal="center"/>
    </xf>
    <xf numFmtId="9" fontId="7" fillId="2" borderId="7" xfId="0" applyNumberFormat="1" applyFont="1" applyFill="1" applyBorder="1" applyAlignment="1">
      <alignment horizontal="center"/>
    </xf>
    <xf numFmtId="9" fontId="7" fillId="2" borderId="35" xfId="0" applyNumberFormat="1" applyFont="1" applyFill="1" applyBorder="1" applyAlignment="1">
      <alignment horizontal="center"/>
    </xf>
    <xf numFmtId="9" fontId="7" fillId="2" borderId="8" xfId="0" applyNumberFormat="1" applyFont="1" applyFill="1" applyBorder="1" applyAlignment="1">
      <alignment horizontal="center"/>
    </xf>
    <xf numFmtId="0" fontId="36" fillId="10" borderId="2" xfId="0" applyFont="1" applyFill="1" applyBorder="1" applyAlignment="1">
      <alignment horizontal="center" vertical="center"/>
    </xf>
    <xf numFmtId="0" fontId="36" fillId="10" borderId="5" xfId="0" applyFont="1" applyFill="1" applyBorder="1" applyAlignment="1">
      <alignment horizontal="center" vertical="center"/>
    </xf>
    <xf numFmtId="0" fontId="36" fillId="10" borderId="3" xfId="0" applyFont="1" applyFill="1" applyBorder="1" applyAlignment="1">
      <alignment horizontal="center"/>
    </xf>
    <xf numFmtId="0" fontId="36" fillId="10" borderId="4" xfId="0" applyFont="1" applyFill="1" applyBorder="1" applyAlignment="1">
      <alignment horizontal="center"/>
    </xf>
    <xf numFmtId="0" fontId="36" fillId="10" borderId="3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35" fillId="2" borderId="2" xfId="0" applyFont="1" applyFill="1" applyBorder="1" applyAlignment="1">
      <alignment horizontal="center" vertical="center"/>
    </xf>
    <xf numFmtId="0" fontId="35" fillId="2" borderId="3" xfId="0" applyFont="1" applyFill="1" applyBorder="1" applyAlignment="1">
      <alignment horizontal="center" vertical="center"/>
    </xf>
    <xf numFmtId="0" fontId="35" fillId="2" borderId="4" xfId="0" applyFont="1" applyFill="1" applyBorder="1" applyAlignment="1">
      <alignment horizontal="center" vertical="center"/>
    </xf>
    <xf numFmtId="0" fontId="8" fillId="2" borderId="30" xfId="0" applyFont="1" applyFill="1" applyBorder="1" applyAlignment="1">
      <alignment horizontal="center" vertical="center"/>
    </xf>
    <xf numFmtId="0" fontId="8" fillId="2" borderId="31" xfId="0" applyFont="1" applyFill="1" applyBorder="1" applyAlignment="1">
      <alignment horizontal="center" vertical="center"/>
    </xf>
    <xf numFmtId="2" fontId="5" fillId="0" borderId="28" xfId="1" applyNumberFormat="1" applyFont="1" applyBorder="1" applyAlignment="1">
      <alignment horizontal="center" vertical="center"/>
    </xf>
    <xf numFmtId="2" fontId="5" fillId="0" borderId="34" xfId="1" applyNumberFormat="1" applyFont="1" applyBorder="1" applyAlignment="1">
      <alignment horizontal="center" vertical="center"/>
    </xf>
    <xf numFmtId="2" fontId="5" fillId="5" borderId="28" xfId="1" applyNumberFormat="1" applyFont="1" applyFill="1" applyBorder="1" applyAlignment="1">
      <alignment horizontal="center" vertical="center"/>
    </xf>
    <xf numFmtId="2" fontId="5" fillId="5" borderId="34" xfId="1" applyNumberFormat="1" applyFont="1" applyFill="1" applyBorder="1" applyAlignment="1">
      <alignment horizontal="center" vertical="center"/>
    </xf>
    <xf numFmtId="0" fontId="22" fillId="0" borderId="3" xfId="0" applyFont="1" applyBorder="1" applyAlignment="1">
      <alignment horizontal="left"/>
    </xf>
    <xf numFmtId="1" fontId="5" fillId="0" borderId="28" xfId="1" applyNumberFormat="1" applyFont="1" applyBorder="1" applyAlignment="1">
      <alignment horizontal="center" vertical="center"/>
    </xf>
    <xf numFmtId="1" fontId="5" fillId="0" borderId="30" xfId="1" applyNumberFormat="1" applyFont="1" applyBorder="1" applyAlignment="1">
      <alignment horizontal="center" vertical="center"/>
    </xf>
    <xf numFmtId="1" fontId="5" fillId="0" borderId="31" xfId="1" applyNumberFormat="1" applyFont="1" applyBorder="1" applyAlignment="1">
      <alignment horizontal="center" vertical="center"/>
    </xf>
    <xf numFmtId="1" fontId="5" fillId="5" borderId="28" xfId="1" applyNumberFormat="1" applyFont="1" applyFill="1" applyBorder="1" applyAlignment="1">
      <alignment horizontal="center" vertical="center"/>
    </xf>
    <xf numFmtId="1" fontId="5" fillId="5" borderId="30" xfId="1" applyNumberFormat="1" applyFont="1" applyFill="1" applyBorder="1" applyAlignment="1">
      <alignment horizontal="center" vertical="center"/>
    </xf>
    <xf numFmtId="1" fontId="5" fillId="5" borderId="31" xfId="1" applyNumberFormat="1" applyFont="1" applyFill="1" applyBorder="1" applyAlignment="1">
      <alignment horizontal="center" vertical="center"/>
    </xf>
    <xf numFmtId="1" fontId="5" fillId="0" borderId="29" xfId="1" applyNumberFormat="1" applyFont="1" applyBorder="1" applyAlignment="1">
      <alignment horizontal="center" vertical="center"/>
    </xf>
    <xf numFmtId="1" fontId="5" fillId="0" borderId="32" xfId="1" applyNumberFormat="1" applyFont="1" applyBorder="1" applyAlignment="1">
      <alignment horizontal="center" vertical="center"/>
    </xf>
    <xf numFmtId="1" fontId="5" fillId="0" borderId="33" xfId="1" applyNumberFormat="1" applyFont="1" applyBorder="1" applyAlignment="1">
      <alignment horizontal="center" vertical="center"/>
    </xf>
    <xf numFmtId="0" fontId="22" fillId="0" borderId="0" xfId="0" applyFont="1" applyAlignment="1">
      <alignment horizontal="left"/>
    </xf>
    <xf numFmtId="0" fontId="36" fillId="2" borderId="2" xfId="0" applyFont="1" applyFill="1" applyBorder="1" applyAlignment="1">
      <alignment horizontal="center" vertical="center"/>
    </xf>
    <xf numFmtId="0" fontId="36" fillId="2" borderId="3" xfId="0" applyFont="1" applyFill="1" applyBorder="1" applyAlignment="1">
      <alignment horizontal="center" vertical="center"/>
    </xf>
    <xf numFmtId="0" fontId="36" fillId="2" borderId="4" xfId="0" applyFont="1" applyFill="1" applyBorder="1" applyAlignment="1">
      <alignment horizontal="center" vertical="center"/>
    </xf>
  </cellXfs>
  <cellStyles count="4">
    <cellStyle name="Currency" xfId="1" builtinId="4"/>
    <cellStyle name="Hyperlink" xfId="2" builtinId="8"/>
    <cellStyle name="Normal" xfId="0" builtinId="0"/>
    <cellStyle name="Percent" xfId="3" builtinId="5"/>
  </cellStyles>
  <dxfs count="8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8EAA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403225</xdr:colOff>
      <xdr:row>24</xdr:row>
      <xdr:rowOff>0</xdr:rowOff>
    </xdr:from>
    <xdr:to>
      <xdr:col>29</xdr:col>
      <xdr:colOff>228600</xdr:colOff>
      <xdr:row>28</xdr:row>
      <xdr:rowOff>66675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C5F6EE5-3B8B-4941-BAB9-5B2068404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91975" y="6350000"/>
          <a:ext cx="6238875" cy="1489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123825</xdr:colOff>
      <xdr:row>18</xdr:row>
      <xdr:rowOff>9525</xdr:rowOff>
    </xdr:from>
    <xdr:to>
      <xdr:col>18</xdr:col>
      <xdr:colOff>590550</xdr:colOff>
      <xdr:row>24</xdr:row>
      <xdr:rowOff>15875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B69999-220B-4B04-9FB2-9511F30D7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87050" y="5562600"/>
          <a:ext cx="5953125" cy="17145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gsminfo.ca/infocenter258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E4A0D-D443-4B54-A7B0-197E80476341}">
  <dimension ref="B1:C23"/>
  <sheetViews>
    <sheetView showGridLines="0" tabSelected="1" workbookViewId="0">
      <selection activeCell="M27" sqref="M27"/>
    </sheetView>
  </sheetViews>
  <sheetFormatPr defaultColWidth="9.1796875" defaultRowHeight="28" x14ac:dyDescent="0.8"/>
  <cols>
    <col min="1" max="1" width="4.81640625" style="23" customWidth="1"/>
    <col min="2" max="2" width="5" style="23" customWidth="1"/>
    <col min="3" max="16384" width="9.1796875" style="23"/>
  </cols>
  <sheetData>
    <row r="1" spans="2:3" ht="14.25" customHeight="1" x14ac:dyDescent="0.8"/>
    <row r="2" spans="2:3" s="147" customFormat="1" ht="50.25" customHeight="1" x14ac:dyDescent="1.2">
      <c r="B2" s="146" t="s">
        <v>208</v>
      </c>
    </row>
    <row r="3" spans="2:3" ht="9.75" customHeight="1" x14ac:dyDescent="0.8">
      <c r="B3" s="148"/>
    </row>
    <row r="4" spans="2:3" x14ac:dyDescent="0.8">
      <c r="B4" s="149" t="s">
        <v>97</v>
      </c>
    </row>
    <row r="5" spans="2:3" ht="9.75" customHeight="1" x14ac:dyDescent="0.8">
      <c r="B5" s="148"/>
    </row>
    <row r="6" spans="2:3" x14ac:dyDescent="0.8">
      <c r="B6" s="150" t="s">
        <v>85</v>
      </c>
      <c r="C6" s="23" t="s">
        <v>190</v>
      </c>
    </row>
    <row r="7" spans="2:3" x14ac:dyDescent="0.8">
      <c r="B7" s="150" t="s">
        <v>86</v>
      </c>
      <c r="C7" s="23" t="s">
        <v>106</v>
      </c>
    </row>
    <row r="8" spans="2:3" x14ac:dyDescent="0.8">
      <c r="B8" s="150" t="s">
        <v>87</v>
      </c>
      <c r="C8" s="23" t="s">
        <v>205</v>
      </c>
    </row>
    <row r="9" spans="2:3" x14ac:dyDescent="0.8">
      <c r="B9" s="150" t="s">
        <v>88</v>
      </c>
      <c r="C9" s="23" t="s">
        <v>114</v>
      </c>
    </row>
    <row r="10" spans="2:3" x14ac:dyDescent="0.8">
      <c r="B10" s="150" t="s">
        <v>89</v>
      </c>
      <c r="C10" s="23" t="s">
        <v>91</v>
      </c>
    </row>
    <row r="11" spans="2:3" x14ac:dyDescent="0.8">
      <c r="B11" s="150" t="s">
        <v>90</v>
      </c>
      <c r="C11" s="23" t="s">
        <v>209</v>
      </c>
    </row>
    <row r="12" spans="2:3" x14ac:dyDescent="0.8">
      <c r="B12" s="150" t="s">
        <v>92</v>
      </c>
      <c r="C12" s="23" t="s">
        <v>93</v>
      </c>
    </row>
    <row r="13" spans="2:3" ht="18" customHeight="1" x14ac:dyDescent="0.8">
      <c r="B13" s="151"/>
    </row>
    <row r="14" spans="2:3" ht="12.75" customHeight="1" x14ac:dyDescent="0.8"/>
    <row r="15" spans="2:3" ht="38" x14ac:dyDescent="0.8">
      <c r="B15" s="146" t="s">
        <v>94</v>
      </c>
    </row>
    <row r="16" spans="2:3" ht="9.75" customHeight="1" x14ac:dyDescent="0.8">
      <c r="B16" s="148"/>
    </row>
    <row r="17" spans="2:2" x14ac:dyDescent="0.8">
      <c r="B17" s="23" t="s">
        <v>95</v>
      </c>
    </row>
    <row r="18" spans="2:2" x14ac:dyDescent="0.8">
      <c r="B18" s="23" t="s">
        <v>96</v>
      </c>
    </row>
    <row r="19" spans="2:2" ht="18" customHeight="1" x14ac:dyDescent="0.8">
      <c r="B19" s="151"/>
    </row>
    <row r="20" spans="2:2" ht="12.75" customHeight="1" x14ac:dyDescent="0.8"/>
    <row r="21" spans="2:2" ht="38" x14ac:dyDescent="0.8">
      <c r="B21" s="146" t="s">
        <v>99</v>
      </c>
    </row>
    <row r="22" spans="2:2" ht="9.75" customHeight="1" x14ac:dyDescent="0.8">
      <c r="B22" s="148"/>
    </row>
    <row r="23" spans="2:2" x14ac:dyDescent="0.8">
      <c r="B23" s="154" t="s">
        <v>255</v>
      </c>
    </row>
  </sheetData>
  <pageMargins left="0.7" right="0.7" top="0.75" bottom="0.75" header="0.3" footer="0.3"/>
  <ignoredErrors>
    <ignoredError sqref="B6:B12" numberStoredAsText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40295-3480-432B-8A97-9D9CA1E3BF03}">
  <dimension ref="B1:R25"/>
  <sheetViews>
    <sheetView workbookViewId="0">
      <selection activeCell="D6" sqref="D6"/>
    </sheetView>
  </sheetViews>
  <sheetFormatPr defaultRowHeight="32" x14ac:dyDescent="0.95"/>
  <cols>
    <col min="1" max="1" width="2.6328125" style="79" customWidth="1"/>
    <col min="2" max="2" width="14.08984375" style="79" bestFit="1" customWidth="1"/>
    <col min="3" max="3" width="30.1796875" style="79" bestFit="1" customWidth="1"/>
    <col min="4" max="4" width="18.6328125" style="79" bestFit="1" customWidth="1"/>
    <col min="5" max="5" width="18.36328125" style="79" bestFit="1" customWidth="1"/>
    <col min="6" max="6" width="23.7265625" style="79" bestFit="1" customWidth="1"/>
    <col min="7" max="7" width="27.1796875" style="79" bestFit="1" customWidth="1"/>
    <col min="8" max="8" width="19.54296875" style="79" bestFit="1" customWidth="1"/>
    <col min="9" max="9" width="20.54296875" style="79" bestFit="1" customWidth="1"/>
    <col min="10" max="10" width="31.6328125" style="79" customWidth="1"/>
    <col min="11" max="11" width="16.1796875" style="79" bestFit="1" customWidth="1"/>
    <col min="12" max="18" width="15.26953125" style="79" bestFit="1" customWidth="1"/>
    <col min="19" max="16384" width="8.7265625" style="79"/>
  </cols>
  <sheetData>
    <row r="1" spans="2:18" ht="12" customHeight="1" thickBot="1" x14ac:dyDescent="1"/>
    <row r="2" spans="2:18" ht="41" x14ac:dyDescent="1.2">
      <c r="C2" s="306" t="s">
        <v>193</v>
      </c>
      <c r="D2" s="228" t="s">
        <v>201</v>
      </c>
      <c r="E2" s="228" t="s">
        <v>200</v>
      </c>
      <c r="F2" s="310" t="s">
        <v>196</v>
      </c>
      <c r="G2" s="310"/>
      <c r="H2" s="227" t="s">
        <v>198</v>
      </c>
      <c r="I2" s="228" t="s">
        <v>203</v>
      </c>
      <c r="J2" s="228" t="s">
        <v>200</v>
      </c>
      <c r="K2" s="308" t="s">
        <v>194</v>
      </c>
      <c r="L2" s="308"/>
      <c r="M2" s="308"/>
      <c r="N2" s="308"/>
      <c r="O2" s="308"/>
      <c r="P2" s="308"/>
      <c r="Q2" s="308"/>
      <c r="R2" s="309"/>
    </row>
    <row r="3" spans="2:18" ht="41" x14ac:dyDescent="1.2">
      <c r="C3" s="307"/>
      <c r="D3" s="229" t="s">
        <v>109</v>
      </c>
      <c r="E3" s="229" t="s">
        <v>110</v>
      </c>
      <c r="F3" s="200" t="s">
        <v>195</v>
      </c>
      <c r="G3" s="200" t="s">
        <v>197</v>
      </c>
      <c r="H3" s="230" t="s">
        <v>199</v>
      </c>
      <c r="I3" s="229" t="s">
        <v>204</v>
      </c>
      <c r="J3" s="229" t="s">
        <v>202</v>
      </c>
      <c r="K3" s="231">
        <v>0.05</v>
      </c>
      <c r="L3" s="231">
        <v>0.1</v>
      </c>
      <c r="M3" s="231">
        <v>0.15</v>
      </c>
      <c r="N3" s="231">
        <v>0.2</v>
      </c>
      <c r="O3" s="231">
        <v>0.25</v>
      </c>
      <c r="P3" s="231">
        <v>0.3</v>
      </c>
      <c r="Q3" s="231">
        <v>0.35</v>
      </c>
      <c r="R3" s="232">
        <v>0.4</v>
      </c>
    </row>
    <row r="4" spans="2:18" x14ac:dyDescent="0.95">
      <c r="B4" s="79" t="e">
        <f>RANK(J4, $J$4:$J$24, 0)</f>
        <v>#DIV/0!</v>
      </c>
      <c r="C4" s="207" t="s">
        <v>19</v>
      </c>
      <c r="D4" s="233"/>
      <c r="E4" s="209"/>
      <c r="F4" s="211">
        <f>'Production Cost Summary'!C4</f>
        <v>399.83700000000005</v>
      </c>
      <c r="G4" s="212">
        <f>'Production Cost Summary'!D4</f>
        <v>591.02580000000012</v>
      </c>
      <c r="H4" s="201"/>
      <c r="I4" s="215" t="e">
        <f>H4/E4</f>
        <v>#DIV/0!</v>
      </c>
      <c r="J4" s="217" t="e">
        <f>(D4-I4)/I4</f>
        <v>#DIV/0!</v>
      </c>
      <c r="K4" s="202" t="e">
        <f>I4*1.05</f>
        <v>#DIV/0!</v>
      </c>
      <c r="L4" s="202" t="e">
        <f>I4*1.1</f>
        <v>#DIV/0!</v>
      </c>
      <c r="M4" s="202" t="e">
        <f>I4*1.15</f>
        <v>#DIV/0!</v>
      </c>
      <c r="N4" s="202" t="e">
        <f>I4*1.2</f>
        <v>#DIV/0!</v>
      </c>
      <c r="O4" s="202" t="e">
        <f>I4*1.25</f>
        <v>#DIV/0!</v>
      </c>
      <c r="P4" s="202" t="e">
        <f>I4*1.3</f>
        <v>#DIV/0!</v>
      </c>
      <c r="Q4" s="202" t="e">
        <f>I4*1.35</f>
        <v>#DIV/0!</v>
      </c>
      <c r="R4" s="203" t="e">
        <f>I4*1.4</f>
        <v>#DIV/0!</v>
      </c>
    </row>
    <row r="5" spans="2:18" x14ac:dyDescent="0.95">
      <c r="B5" s="79" t="e">
        <f t="shared" ref="B5:B24" si="0">RANK(J5, $J$4:$J$24, 0)</f>
        <v>#DIV/0!</v>
      </c>
      <c r="C5" s="207" t="s">
        <v>37</v>
      </c>
      <c r="D5" s="234">
        <v>8</v>
      </c>
      <c r="E5" s="225">
        <v>75</v>
      </c>
      <c r="F5" s="219">
        <f>'Production Cost Summary'!C5</f>
        <v>335.0127</v>
      </c>
      <c r="G5" s="220">
        <f>'Production Cost Summary'!D5</f>
        <v>526.20150000000001</v>
      </c>
      <c r="H5" s="226">
        <v>526</v>
      </c>
      <c r="I5" s="221">
        <f t="shared" ref="I5:I24" si="1">H5/E5</f>
        <v>7.0133333333333336</v>
      </c>
      <c r="J5" s="222">
        <f t="shared" ref="J5:J24" si="2">(D5-I5)/I5</f>
        <v>0.14068441064638779</v>
      </c>
      <c r="K5" s="223">
        <f t="shared" ref="K5:K24" si="3">I5*1.05</f>
        <v>7.3640000000000008</v>
      </c>
      <c r="L5" s="223">
        <f t="shared" ref="L5:L24" si="4">I5*1.1</f>
        <v>7.7146666666666679</v>
      </c>
      <c r="M5" s="223">
        <f t="shared" ref="M5:M24" si="5">I5*1.15</f>
        <v>8.0653333333333332</v>
      </c>
      <c r="N5" s="223">
        <f t="shared" ref="N5:N24" si="6">I5*1.2</f>
        <v>8.4160000000000004</v>
      </c>
      <c r="O5" s="223">
        <f t="shared" ref="O5:O24" si="7">I5*1.25</f>
        <v>8.7666666666666675</v>
      </c>
      <c r="P5" s="223">
        <f t="shared" ref="P5:P24" si="8">I5*1.3</f>
        <v>9.1173333333333346</v>
      </c>
      <c r="Q5" s="223">
        <f t="shared" ref="Q5:Q24" si="9">I5*1.35</f>
        <v>9.4680000000000017</v>
      </c>
      <c r="R5" s="224">
        <f t="shared" ref="R5:R24" si="10">I5*1.4</f>
        <v>9.8186666666666671</v>
      </c>
    </row>
    <row r="6" spans="2:18" x14ac:dyDescent="0.95">
      <c r="B6" s="79" t="e">
        <f t="shared" si="0"/>
        <v>#DIV/0!</v>
      </c>
      <c r="C6" s="207" t="s">
        <v>22</v>
      </c>
      <c r="D6" s="233"/>
      <c r="E6" s="209"/>
      <c r="F6" s="211">
        <f>'Production Cost Summary'!C6</f>
        <v>288.08279999999996</v>
      </c>
      <c r="G6" s="212">
        <f>'Production Cost Summary'!D6</f>
        <v>479.27159999999998</v>
      </c>
      <c r="H6" s="201"/>
      <c r="I6" s="215" t="e">
        <f t="shared" si="1"/>
        <v>#DIV/0!</v>
      </c>
      <c r="J6" s="217" t="e">
        <f t="shared" si="2"/>
        <v>#DIV/0!</v>
      </c>
      <c r="K6" s="202" t="e">
        <f t="shared" si="3"/>
        <v>#DIV/0!</v>
      </c>
      <c r="L6" s="202" t="e">
        <f t="shared" si="4"/>
        <v>#DIV/0!</v>
      </c>
      <c r="M6" s="202" t="e">
        <f t="shared" si="5"/>
        <v>#DIV/0!</v>
      </c>
      <c r="N6" s="202" t="e">
        <f t="shared" si="6"/>
        <v>#DIV/0!</v>
      </c>
      <c r="O6" s="202" t="e">
        <f t="shared" si="7"/>
        <v>#DIV/0!</v>
      </c>
      <c r="P6" s="202" t="e">
        <f t="shared" si="8"/>
        <v>#DIV/0!</v>
      </c>
      <c r="Q6" s="202" t="e">
        <f t="shared" si="9"/>
        <v>#DIV/0!</v>
      </c>
      <c r="R6" s="203" t="e">
        <f t="shared" si="10"/>
        <v>#DIV/0!</v>
      </c>
    </row>
    <row r="7" spans="2:18" x14ac:dyDescent="0.95">
      <c r="B7" s="79" t="e">
        <f t="shared" si="0"/>
        <v>#DIV/0!</v>
      </c>
      <c r="C7" s="207" t="s">
        <v>23</v>
      </c>
      <c r="D7" s="234">
        <v>3.5</v>
      </c>
      <c r="E7" s="225">
        <v>150</v>
      </c>
      <c r="F7" s="219">
        <f>'Production Cost Summary'!C7</f>
        <v>295.8768</v>
      </c>
      <c r="G7" s="220">
        <f>'Production Cost Summary'!D7</f>
        <v>487.34720000000004</v>
      </c>
      <c r="H7" s="226">
        <v>487</v>
      </c>
      <c r="I7" s="221">
        <f t="shared" si="1"/>
        <v>3.2466666666666666</v>
      </c>
      <c r="J7" s="222">
        <f t="shared" si="2"/>
        <v>7.8028747433264919E-2</v>
      </c>
      <c r="K7" s="223">
        <f t="shared" si="3"/>
        <v>3.4090000000000003</v>
      </c>
      <c r="L7" s="223">
        <f t="shared" si="4"/>
        <v>3.5713333333333335</v>
      </c>
      <c r="M7" s="223">
        <f t="shared" si="5"/>
        <v>3.7336666666666662</v>
      </c>
      <c r="N7" s="223">
        <f t="shared" si="6"/>
        <v>3.8959999999999999</v>
      </c>
      <c r="O7" s="223">
        <f t="shared" si="7"/>
        <v>4.0583333333333336</v>
      </c>
      <c r="P7" s="223">
        <f t="shared" si="8"/>
        <v>4.2206666666666663</v>
      </c>
      <c r="Q7" s="223">
        <f t="shared" si="9"/>
        <v>4.383</v>
      </c>
      <c r="R7" s="224">
        <f t="shared" si="10"/>
        <v>4.5453333333333328</v>
      </c>
    </row>
    <row r="8" spans="2:18" x14ac:dyDescent="0.95">
      <c r="B8" s="79" t="e">
        <f t="shared" si="0"/>
        <v>#DIV/0!</v>
      </c>
      <c r="C8" s="207" t="s">
        <v>24</v>
      </c>
      <c r="D8" s="233"/>
      <c r="E8" s="209"/>
      <c r="F8" s="211">
        <f>'Production Cost Summary'!C8</f>
        <v>583.91060000000016</v>
      </c>
      <c r="G8" s="212">
        <f>'Production Cost Summary'!D8</f>
        <v>775.3810000000002</v>
      </c>
      <c r="H8" s="201"/>
      <c r="I8" s="215" t="e">
        <f t="shared" si="1"/>
        <v>#DIV/0!</v>
      </c>
      <c r="J8" s="217" t="e">
        <f t="shared" si="2"/>
        <v>#DIV/0!</v>
      </c>
      <c r="K8" s="202" t="e">
        <f t="shared" si="3"/>
        <v>#DIV/0!</v>
      </c>
      <c r="L8" s="202" t="e">
        <f t="shared" si="4"/>
        <v>#DIV/0!</v>
      </c>
      <c r="M8" s="202" t="e">
        <f t="shared" si="5"/>
        <v>#DIV/0!</v>
      </c>
      <c r="N8" s="202" t="e">
        <f t="shared" si="6"/>
        <v>#DIV/0!</v>
      </c>
      <c r="O8" s="202" t="e">
        <f t="shared" si="7"/>
        <v>#DIV/0!</v>
      </c>
      <c r="P8" s="202" t="e">
        <f t="shared" si="8"/>
        <v>#DIV/0!</v>
      </c>
      <c r="Q8" s="202" t="e">
        <f t="shared" si="9"/>
        <v>#DIV/0!</v>
      </c>
      <c r="R8" s="203" t="e">
        <f t="shared" si="10"/>
        <v>#DIV/0!</v>
      </c>
    </row>
    <row r="9" spans="2:18" x14ac:dyDescent="0.95">
      <c r="B9" s="79" t="e">
        <f t="shared" si="0"/>
        <v>#DIV/0!</v>
      </c>
      <c r="C9" s="207" t="s">
        <v>34</v>
      </c>
      <c r="D9" s="234"/>
      <c r="E9" s="225"/>
      <c r="F9" s="219">
        <f>'Production Cost Summary'!C9</f>
        <v>293.46319999999997</v>
      </c>
      <c r="G9" s="220">
        <f>'Production Cost Summary'!D9</f>
        <v>484.65199999999999</v>
      </c>
      <c r="H9" s="226"/>
      <c r="I9" s="221" t="e">
        <f t="shared" si="1"/>
        <v>#DIV/0!</v>
      </c>
      <c r="J9" s="222" t="e">
        <f t="shared" si="2"/>
        <v>#DIV/0!</v>
      </c>
      <c r="K9" s="223" t="e">
        <f t="shared" si="3"/>
        <v>#DIV/0!</v>
      </c>
      <c r="L9" s="223" t="e">
        <f t="shared" si="4"/>
        <v>#DIV/0!</v>
      </c>
      <c r="M9" s="223" t="e">
        <f t="shared" si="5"/>
        <v>#DIV/0!</v>
      </c>
      <c r="N9" s="223" t="e">
        <f t="shared" si="6"/>
        <v>#DIV/0!</v>
      </c>
      <c r="O9" s="223" t="e">
        <f t="shared" si="7"/>
        <v>#DIV/0!</v>
      </c>
      <c r="P9" s="223" t="e">
        <f t="shared" si="8"/>
        <v>#DIV/0!</v>
      </c>
      <c r="Q9" s="223" t="e">
        <f t="shared" si="9"/>
        <v>#DIV/0!</v>
      </c>
      <c r="R9" s="224" t="e">
        <f t="shared" si="10"/>
        <v>#DIV/0!</v>
      </c>
    </row>
    <row r="10" spans="2:18" x14ac:dyDescent="0.95">
      <c r="B10" s="79" t="e">
        <f t="shared" si="0"/>
        <v>#DIV/0!</v>
      </c>
      <c r="C10" s="207" t="s">
        <v>35</v>
      </c>
      <c r="D10" s="233"/>
      <c r="E10" s="209"/>
      <c r="F10" s="211">
        <f>'Production Cost Summary'!C10</f>
        <v>299.06231410000004</v>
      </c>
      <c r="G10" s="212">
        <f>'Production Cost Summary'!D10</f>
        <v>490.25111410000005</v>
      </c>
      <c r="H10" s="201"/>
      <c r="I10" s="215" t="e">
        <f t="shared" si="1"/>
        <v>#DIV/0!</v>
      </c>
      <c r="J10" s="217" t="e">
        <f t="shared" si="2"/>
        <v>#DIV/0!</v>
      </c>
      <c r="K10" s="202" t="e">
        <f t="shared" si="3"/>
        <v>#DIV/0!</v>
      </c>
      <c r="L10" s="202" t="e">
        <f t="shared" si="4"/>
        <v>#DIV/0!</v>
      </c>
      <c r="M10" s="202" t="e">
        <f t="shared" si="5"/>
        <v>#DIV/0!</v>
      </c>
      <c r="N10" s="202" t="e">
        <f t="shared" si="6"/>
        <v>#DIV/0!</v>
      </c>
      <c r="O10" s="202" t="e">
        <f t="shared" si="7"/>
        <v>#DIV/0!</v>
      </c>
      <c r="P10" s="202" t="e">
        <f t="shared" si="8"/>
        <v>#DIV/0!</v>
      </c>
      <c r="Q10" s="202" t="e">
        <f t="shared" si="9"/>
        <v>#DIV/0!</v>
      </c>
      <c r="R10" s="203" t="e">
        <f t="shared" si="10"/>
        <v>#DIV/0!</v>
      </c>
    </row>
    <row r="11" spans="2:18" x14ac:dyDescent="0.95">
      <c r="B11" s="79" t="e">
        <f t="shared" si="0"/>
        <v>#DIV/0!</v>
      </c>
      <c r="C11" s="207" t="s">
        <v>25</v>
      </c>
      <c r="D11" s="234"/>
      <c r="E11" s="225"/>
      <c r="F11" s="219">
        <f>'Production Cost Summary'!C11</f>
        <v>365.80029999999999</v>
      </c>
      <c r="G11" s="220">
        <f>'Production Cost Summary'!D11</f>
        <v>556.98910000000001</v>
      </c>
      <c r="H11" s="226"/>
      <c r="I11" s="221" t="e">
        <f t="shared" si="1"/>
        <v>#DIV/0!</v>
      </c>
      <c r="J11" s="222" t="e">
        <f t="shared" si="2"/>
        <v>#DIV/0!</v>
      </c>
      <c r="K11" s="223" t="e">
        <f t="shared" si="3"/>
        <v>#DIV/0!</v>
      </c>
      <c r="L11" s="223" t="e">
        <f t="shared" si="4"/>
        <v>#DIV/0!</v>
      </c>
      <c r="M11" s="223" t="e">
        <f t="shared" si="5"/>
        <v>#DIV/0!</v>
      </c>
      <c r="N11" s="223" t="e">
        <f t="shared" si="6"/>
        <v>#DIV/0!</v>
      </c>
      <c r="O11" s="223" t="e">
        <f t="shared" si="7"/>
        <v>#DIV/0!</v>
      </c>
      <c r="P11" s="223" t="e">
        <f t="shared" si="8"/>
        <v>#DIV/0!</v>
      </c>
      <c r="Q11" s="223" t="e">
        <f t="shared" si="9"/>
        <v>#DIV/0!</v>
      </c>
      <c r="R11" s="224" t="e">
        <f t="shared" si="10"/>
        <v>#DIV/0!</v>
      </c>
    </row>
    <row r="12" spans="2:18" x14ac:dyDescent="0.95">
      <c r="B12" s="79" t="e">
        <f t="shared" si="0"/>
        <v>#DIV/0!</v>
      </c>
      <c r="C12" s="207" t="s">
        <v>26</v>
      </c>
      <c r="D12" s="233"/>
      <c r="E12" s="209"/>
      <c r="F12" s="211">
        <f>'Production Cost Summary'!C12</f>
        <v>314.5206</v>
      </c>
      <c r="G12" s="212">
        <f>'Production Cost Summary'!D12</f>
        <v>505.70940000000002</v>
      </c>
      <c r="H12" s="201"/>
      <c r="I12" s="215" t="e">
        <f t="shared" si="1"/>
        <v>#DIV/0!</v>
      </c>
      <c r="J12" s="217" t="e">
        <f t="shared" si="2"/>
        <v>#DIV/0!</v>
      </c>
      <c r="K12" s="202" t="e">
        <f t="shared" si="3"/>
        <v>#DIV/0!</v>
      </c>
      <c r="L12" s="202" t="e">
        <f t="shared" si="4"/>
        <v>#DIV/0!</v>
      </c>
      <c r="M12" s="202" t="e">
        <f t="shared" si="5"/>
        <v>#DIV/0!</v>
      </c>
      <c r="N12" s="202" t="e">
        <f t="shared" si="6"/>
        <v>#DIV/0!</v>
      </c>
      <c r="O12" s="202" t="e">
        <f t="shared" si="7"/>
        <v>#DIV/0!</v>
      </c>
      <c r="P12" s="202" t="e">
        <f t="shared" si="8"/>
        <v>#DIV/0!</v>
      </c>
      <c r="Q12" s="202" t="e">
        <f t="shared" si="9"/>
        <v>#DIV/0!</v>
      </c>
      <c r="R12" s="203" t="e">
        <f t="shared" si="10"/>
        <v>#DIV/0!</v>
      </c>
    </row>
    <row r="13" spans="2:18" x14ac:dyDescent="0.95">
      <c r="B13" s="79" t="e">
        <f t="shared" si="0"/>
        <v>#DIV/0!</v>
      </c>
      <c r="C13" s="207" t="s">
        <v>39</v>
      </c>
      <c r="D13" s="234"/>
      <c r="E13" s="225"/>
      <c r="F13" s="219">
        <f>'Production Cost Summary'!C13</f>
        <v>278.36030000000005</v>
      </c>
      <c r="G13" s="220">
        <f>'Production Cost Summary'!D13</f>
        <v>469.54910000000007</v>
      </c>
      <c r="H13" s="226"/>
      <c r="I13" s="221" t="e">
        <f t="shared" si="1"/>
        <v>#DIV/0!</v>
      </c>
      <c r="J13" s="222" t="e">
        <f t="shared" si="2"/>
        <v>#DIV/0!</v>
      </c>
      <c r="K13" s="223" t="e">
        <f t="shared" si="3"/>
        <v>#DIV/0!</v>
      </c>
      <c r="L13" s="223" t="e">
        <f t="shared" si="4"/>
        <v>#DIV/0!</v>
      </c>
      <c r="M13" s="223" t="e">
        <f t="shared" si="5"/>
        <v>#DIV/0!</v>
      </c>
      <c r="N13" s="223" t="e">
        <f t="shared" si="6"/>
        <v>#DIV/0!</v>
      </c>
      <c r="O13" s="223" t="e">
        <f t="shared" si="7"/>
        <v>#DIV/0!</v>
      </c>
      <c r="P13" s="223" t="e">
        <f t="shared" si="8"/>
        <v>#DIV/0!</v>
      </c>
      <c r="Q13" s="223" t="e">
        <f t="shared" si="9"/>
        <v>#DIV/0!</v>
      </c>
      <c r="R13" s="224" t="e">
        <f t="shared" si="10"/>
        <v>#DIV/0!</v>
      </c>
    </row>
    <row r="14" spans="2:18" x14ac:dyDescent="0.95">
      <c r="B14" s="79" t="e">
        <f t="shared" si="0"/>
        <v>#DIV/0!</v>
      </c>
      <c r="C14" s="207" t="s">
        <v>38</v>
      </c>
      <c r="D14" s="233">
        <v>5.6</v>
      </c>
      <c r="E14" s="209">
        <v>100</v>
      </c>
      <c r="F14" s="211">
        <f>'Production Cost Summary'!C14</f>
        <v>304.43660000000006</v>
      </c>
      <c r="G14" s="212">
        <f>'Production Cost Summary'!D14</f>
        <v>495.62540000000007</v>
      </c>
      <c r="H14" s="201">
        <v>495</v>
      </c>
      <c r="I14" s="215">
        <f t="shared" si="1"/>
        <v>4.95</v>
      </c>
      <c r="J14" s="217">
        <f t="shared" si="2"/>
        <v>0.13131313131313119</v>
      </c>
      <c r="K14" s="202">
        <f t="shared" si="3"/>
        <v>5.1975000000000007</v>
      </c>
      <c r="L14" s="202">
        <f t="shared" si="4"/>
        <v>5.4450000000000003</v>
      </c>
      <c r="M14" s="202">
        <f t="shared" si="5"/>
        <v>5.6924999999999999</v>
      </c>
      <c r="N14" s="202">
        <f t="shared" si="6"/>
        <v>5.94</v>
      </c>
      <c r="O14" s="202">
        <f t="shared" si="7"/>
        <v>6.1875</v>
      </c>
      <c r="P14" s="202">
        <f t="shared" si="8"/>
        <v>6.4350000000000005</v>
      </c>
      <c r="Q14" s="202">
        <f t="shared" si="9"/>
        <v>6.682500000000001</v>
      </c>
      <c r="R14" s="203">
        <f t="shared" si="10"/>
        <v>6.93</v>
      </c>
    </row>
    <row r="15" spans="2:18" x14ac:dyDescent="0.95">
      <c r="B15" s="79" t="e">
        <f t="shared" si="0"/>
        <v>#DIV/0!</v>
      </c>
      <c r="C15" s="207" t="s">
        <v>27</v>
      </c>
      <c r="D15" s="234"/>
      <c r="E15" s="225"/>
      <c r="F15" s="219">
        <f>'Production Cost Summary'!C15</f>
        <v>340.24799999999999</v>
      </c>
      <c r="G15" s="220">
        <f>'Production Cost Summary'!D15</f>
        <v>531.43680000000006</v>
      </c>
      <c r="H15" s="226"/>
      <c r="I15" s="221" t="e">
        <f t="shared" si="1"/>
        <v>#DIV/0!</v>
      </c>
      <c r="J15" s="222" t="e">
        <f t="shared" si="2"/>
        <v>#DIV/0!</v>
      </c>
      <c r="K15" s="223" t="e">
        <f t="shared" si="3"/>
        <v>#DIV/0!</v>
      </c>
      <c r="L15" s="223" t="e">
        <f t="shared" si="4"/>
        <v>#DIV/0!</v>
      </c>
      <c r="M15" s="223" t="e">
        <f t="shared" si="5"/>
        <v>#DIV/0!</v>
      </c>
      <c r="N15" s="223" t="e">
        <f t="shared" si="6"/>
        <v>#DIV/0!</v>
      </c>
      <c r="O15" s="223" t="e">
        <f t="shared" si="7"/>
        <v>#DIV/0!</v>
      </c>
      <c r="P15" s="223" t="e">
        <f t="shared" si="8"/>
        <v>#DIV/0!</v>
      </c>
      <c r="Q15" s="223" t="e">
        <f t="shared" si="9"/>
        <v>#DIV/0!</v>
      </c>
      <c r="R15" s="224" t="e">
        <f t="shared" si="10"/>
        <v>#DIV/0!</v>
      </c>
    </row>
    <row r="16" spans="2:18" x14ac:dyDescent="0.95">
      <c r="B16" s="79" t="e">
        <f t="shared" si="0"/>
        <v>#DIV/0!</v>
      </c>
      <c r="C16" s="207" t="s">
        <v>28</v>
      </c>
      <c r="D16" s="233"/>
      <c r="E16" s="209"/>
      <c r="F16" s="211">
        <f>'Production Cost Summary'!C16</f>
        <v>270.1096</v>
      </c>
      <c r="G16" s="212">
        <f>'Production Cost Summary'!D16</f>
        <v>461.29840000000002</v>
      </c>
      <c r="H16" s="201"/>
      <c r="I16" s="215" t="e">
        <f t="shared" si="1"/>
        <v>#DIV/0!</v>
      </c>
      <c r="J16" s="217" t="e">
        <f t="shared" si="2"/>
        <v>#DIV/0!</v>
      </c>
      <c r="K16" s="202" t="e">
        <f t="shared" si="3"/>
        <v>#DIV/0!</v>
      </c>
      <c r="L16" s="202" t="e">
        <f t="shared" si="4"/>
        <v>#DIV/0!</v>
      </c>
      <c r="M16" s="202" t="e">
        <f t="shared" si="5"/>
        <v>#DIV/0!</v>
      </c>
      <c r="N16" s="202" t="e">
        <f t="shared" si="6"/>
        <v>#DIV/0!</v>
      </c>
      <c r="O16" s="202" t="e">
        <f t="shared" si="7"/>
        <v>#DIV/0!</v>
      </c>
      <c r="P16" s="202" t="e">
        <f t="shared" si="8"/>
        <v>#DIV/0!</v>
      </c>
      <c r="Q16" s="202" t="e">
        <f t="shared" si="9"/>
        <v>#DIV/0!</v>
      </c>
      <c r="R16" s="203" t="e">
        <f t="shared" si="10"/>
        <v>#DIV/0!</v>
      </c>
    </row>
    <row r="17" spans="2:18" x14ac:dyDescent="0.95">
      <c r="B17" s="79" t="e">
        <f t="shared" si="0"/>
        <v>#DIV/0!</v>
      </c>
      <c r="C17" s="207" t="s">
        <v>29</v>
      </c>
      <c r="D17" s="234"/>
      <c r="E17" s="225"/>
      <c r="F17" s="219">
        <f>'Production Cost Summary'!C17</f>
        <v>328.93580000000003</v>
      </c>
      <c r="G17" s="220">
        <f>'Production Cost Summary'!D17</f>
        <v>520.1246000000001</v>
      </c>
      <c r="H17" s="226"/>
      <c r="I17" s="221" t="e">
        <f t="shared" si="1"/>
        <v>#DIV/0!</v>
      </c>
      <c r="J17" s="222" t="e">
        <f t="shared" si="2"/>
        <v>#DIV/0!</v>
      </c>
      <c r="K17" s="223" t="e">
        <f t="shared" si="3"/>
        <v>#DIV/0!</v>
      </c>
      <c r="L17" s="223" t="e">
        <f t="shared" si="4"/>
        <v>#DIV/0!</v>
      </c>
      <c r="M17" s="223" t="e">
        <f t="shared" si="5"/>
        <v>#DIV/0!</v>
      </c>
      <c r="N17" s="223" t="e">
        <f t="shared" si="6"/>
        <v>#DIV/0!</v>
      </c>
      <c r="O17" s="223" t="e">
        <f t="shared" si="7"/>
        <v>#DIV/0!</v>
      </c>
      <c r="P17" s="223" t="e">
        <f t="shared" si="8"/>
        <v>#DIV/0!</v>
      </c>
      <c r="Q17" s="223" t="e">
        <f t="shared" si="9"/>
        <v>#DIV/0!</v>
      </c>
      <c r="R17" s="224" t="e">
        <f t="shared" si="10"/>
        <v>#DIV/0!</v>
      </c>
    </row>
    <row r="18" spans="2:18" x14ac:dyDescent="0.95">
      <c r="B18" s="79" t="e">
        <f t="shared" si="0"/>
        <v>#DIV/0!</v>
      </c>
      <c r="C18" s="207" t="s">
        <v>33</v>
      </c>
      <c r="D18" s="233"/>
      <c r="E18" s="209"/>
      <c r="F18" s="211">
        <f>'Production Cost Summary'!C18</f>
        <v>283.27503499999995</v>
      </c>
      <c r="G18" s="212">
        <f>'Production Cost Summary'!D18</f>
        <v>474.46383499999996</v>
      </c>
      <c r="H18" s="201"/>
      <c r="I18" s="215" t="e">
        <f t="shared" si="1"/>
        <v>#DIV/0!</v>
      </c>
      <c r="J18" s="217" t="e">
        <f t="shared" si="2"/>
        <v>#DIV/0!</v>
      </c>
      <c r="K18" s="202" t="e">
        <f t="shared" si="3"/>
        <v>#DIV/0!</v>
      </c>
      <c r="L18" s="202" t="e">
        <f t="shared" si="4"/>
        <v>#DIV/0!</v>
      </c>
      <c r="M18" s="202" t="e">
        <f t="shared" si="5"/>
        <v>#DIV/0!</v>
      </c>
      <c r="N18" s="202" t="e">
        <f t="shared" si="6"/>
        <v>#DIV/0!</v>
      </c>
      <c r="O18" s="202" t="e">
        <f t="shared" si="7"/>
        <v>#DIV/0!</v>
      </c>
      <c r="P18" s="202" t="e">
        <f t="shared" si="8"/>
        <v>#DIV/0!</v>
      </c>
      <c r="Q18" s="202" t="e">
        <f t="shared" si="9"/>
        <v>#DIV/0!</v>
      </c>
      <c r="R18" s="203" t="e">
        <f t="shared" si="10"/>
        <v>#DIV/0!</v>
      </c>
    </row>
    <row r="19" spans="2:18" x14ac:dyDescent="0.95">
      <c r="B19" s="79" t="e">
        <f t="shared" si="0"/>
        <v>#DIV/0!</v>
      </c>
      <c r="C19" s="207" t="s">
        <v>40</v>
      </c>
      <c r="D19" s="234"/>
      <c r="E19" s="225"/>
      <c r="F19" s="219">
        <f>'Production Cost Summary'!C19</f>
        <v>317.60485000000006</v>
      </c>
      <c r="G19" s="220">
        <f>'Production Cost Summary'!D19</f>
        <v>508.79365000000007</v>
      </c>
      <c r="H19" s="226"/>
      <c r="I19" s="221" t="e">
        <f t="shared" si="1"/>
        <v>#DIV/0!</v>
      </c>
      <c r="J19" s="222" t="e">
        <f t="shared" si="2"/>
        <v>#DIV/0!</v>
      </c>
      <c r="K19" s="223" t="e">
        <f t="shared" si="3"/>
        <v>#DIV/0!</v>
      </c>
      <c r="L19" s="223" t="e">
        <f t="shared" si="4"/>
        <v>#DIV/0!</v>
      </c>
      <c r="M19" s="223" t="e">
        <f t="shared" si="5"/>
        <v>#DIV/0!</v>
      </c>
      <c r="N19" s="223" t="e">
        <f t="shared" si="6"/>
        <v>#DIV/0!</v>
      </c>
      <c r="O19" s="223" t="e">
        <f t="shared" si="7"/>
        <v>#DIV/0!</v>
      </c>
      <c r="P19" s="223" t="e">
        <f t="shared" si="8"/>
        <v>#DIV/0!</v>
      </c>
      <c r="Q19" s="223" t="e">
        <f t="shared" si="9"/>
        <v>#DIV/0!</v>
      </c>
      <c r="R19" s="224" t="e">
        <f t="shared" si="10"/>
        <v>#DIV/0!</v>
      </c>
    </row>
    <row r="20" spans="2:18" x14ac:dyDescent="0.95">
      <c r="B20" s="79" t="e">
        <f t="shared" si="0"/>
        <v>#DIV/0!</v>
      </c>
      <c r="C20" s="207" t="s">
        <v>41</v>
      </c>
      <c r="D20" s="233"/>
      <c r="E20" s="209"/>
      <c r="F20" s="211">
        <f>'Production Cost Summary'!C20</f>
        <v>313.24015000000003</v>
      </c>
      <c r="G20" s="212">
        <f>'Production Cost Summary'!D20</f>
        <v>504.42895000000004</v>
      </c>
      <c r="H20" s="201"/>
      <c r="I20" s="215" t="e">
        <f t="shared" si="1"/>
        <v>#DIV/0!</v>
      </c>
      <c r="J20" s="217" t="e">
        <f t="shared" si="2"/>
        <v>#DIV/0!</v>
      </c>
      <c r="K20" s="202" t="e">
        <f t="shared" si="3"/>
        <v>#DIV/0!</v>
      </c>
      <c r="L20" s="202" t="e">
        <f t="shared" si="4"/>
        <v>#DIV/0!</v>
      </c>
      <c r="M20" s="202" t="e">
        <f t="shared" si="5"/>
        <v>#DIV/0!</v>
      </c>
      <c r="N20" s="202" t="e">
        <f t="shared" si="6"/>
        <v>#DIV/0!</v>
      </c>
      <c r="O20" s="202" t="e">
        <f t="shared" si="7"/>
        <v>#DIV/0!</v>
      </c>
      <c r="P20" s="202" t="e">
        <f t="shared" si="8"/>
        <v>#DIV/0!</v>
      </c>
      <c r="Q20" s="202" t="e">
        <f t="shared" si="9"/>
        <v>#DIV/0!</v>
      </c>
      <c r="R20" s="203" t="e">
        <f t="shared" si="10"/>
        <v>#DIV/0!</v>
      </c>
    </row>
    <row r="21" spans="2:18" x14ac:dyDescent="0.95">
      <c r="B21" s="79" t="e">
        <f t="shared" si="0"/>
        <v>#DIV/0!</v>
      </c>
      <c r="C21" s="207" t="s">
        <v>30</v>
      </c>
      <c r="D21" s="234"/>
      <c r="E21" s="225"/>
      <c r="F21" s="219">
        <f>'Production Cost Summary'!C21</f>
        <v>314.22430800000006</v>
      </c>
      <c r="G21" s="220">
        <f>'Production Cost Summary'!D21</f>
        <v>505.41310800000008</v>
      </c>
      <c r="H21" s="226"/>
      <c r="I21" s="221" t="e">
        <f t="shared" si="1"/>
        <v>#DIV/0!</v>
      </c>
      <c r="J21" s="222" t="e">
        <f t="shared" si="2"/>
        <v>#DIV/0!</v>
      </c>
      <c r="K21" s="223" t="e">
        <f t="shared" si="3"/>
        <v>#DIV/0!</v>
      </c>
      <c r="L21" s="223" t="e">
        <f t="shared" si="4"/>
        <v>#DIV/0!</v>
      </c>
      <c r="M21" s="223" t="e">
        <f t="shared" si="5"/>
        <v>#DIV/0!</v>
      </c>
      <c r="N21" s="223" t="e">
        <f t="shared" si="6"/>
        <v>#DIV/0!</v>
      </c>
      <c r="O21" s="223" t="e">
        <f t="shared" si="7"/>
        <v>#DIV/0!</v>
      </c>
      <c r="P21" s="223" t="e">
        <f t="shared" si="8"/>
        <v>#DIV/0!</v>
      </c>
      <c r="Q21" s="223" t="e">
        <f t="shared" si="9"/>
        <v>#DIV/0!</v>
      </c>
      <c r="R21" s="224" t="e">
        <f t="shared" si="10"/>
        <v>#DIV/0!</v>
      </c>
    </row>
    <row r="22" spans="2:18" x14ac:dyDescent="0.95">
      <c r="B22" s="79" t="e">
        <f t="shared" si="0"/>
        <v>#DIV/0!</v>
      </c>
      <c r="C22" s="207" t="s">
        <v>42</v>
      </c>
      <c r="D22" s="233"/>
      <c r="E22" s="209"/>
      <c r="F22" s="211">
        <f>'Production Cost Summary'!C22</f>
        <v>342.23479000000003</v>
      </c>
      <c r="G22" s="212">
        <f>'Production Cost Summary'!D22</f>
        <v>533.4235900000001</v>
      </c>
      <c r="H22" s="201"/>
      <c r="I22" s="215" t="e">
        <f t="shared" si="1"/>
        <v>#DIV/0!</v>
      </c>
      <c r="J22" s="217" t="e">
        <f t="shared" si="2"/>
        <v>#DIV/0!</v>
      </c>
      <c r="K22" s="202" t="e">
        <f t="shared" si="3"/>
        <v>#DIV/0!</v>
      </c>
      <c r="L22" s="202" t="e">
        <f t="shared" si="4"/>
        <v>#DIV/0!</v>
      </c>
      <c r="M22" s="202" t="e">
        <f t="shared" si="5"/>
        <v>#DIV/0!</v>
      </c>
      <c r="N22" s="202" t="e">
        <f t="shared" si="6"/>
        <v>#DIV/0!</v>
      </c>
      <c r="O22" s="202" t="e">
        <f t="shared" si="7"/>
        <v>#DIV/0!</v>
      </c>
      <c r="P22" s="202" t="e">
        <f t="shared" si="8"/>
        <v>#DIV/0!</v>
      </c>
      <c r="Q22" s="202" t="e">
        <f t="shared" si="9"/>
        <v>#DIV/0!</v>
      </c>
      <c r="R22" s="203" t="e">
        <f t="shared" si="10"/>
        <v>#DIV/0!</v>
      </c>
    </row>
    <row r="23" spans="2:18" x14ac:dyDescent="0.95">
      <c r="B23" s="79" t="e">
        <f t="shared" si="0"/>
        <v>#DIV/0!</v>
      </c>
      <c r="C23" s="207" t="s">
        <v>31</v>
      </c>
      <c r="D23" s="234"/>
      <c r="E23" s="225"/>
      <c r="F23" s="219">
        <f>'Production Cost Summary'!C23</f>
        <v>301.79943999999995</v>
      </c>
      <c r="G23" s="220">
        <f>'Production Cost Summary'!D23</f>
        <v>492.98823999999996</v>
      </c>
      <c r="H23" s="226"/>
      <c r="I23" s="221" t="e">
        <f t="shared" si="1"/>
        <v>#DIV/0!</v>
      </c>
      <c r="J23" s="222" t="e">
        <f t="shared" si="2"/>
        <v>#DIV/0!</v>
      </c>
      <c r="K23" s="223" t="e">
        <f t="shared" si="3"/>
        <v>#DIV/0!</v>
      </c>
      <c r="L23" s="223" t="e">
        <f t="shared" si="4"/>
        <v>#DIV/0!</v>
      </c>
      <c r="M23" s="223" t="e">
        <f t="shared" si="5"/>
        <v>#DIV/0!</v>
      </c>
      <c r="N23" s="223" t="e">
        <f t="shared" si="6"/>
        <v>#DIV/0!</v>
      </c>
      <c r="O23" s="223" t="e">
        <f t="shared" si="7"/>
        <v>#DIV/0!</v>
      </c>
      <c r="P23" s="223" t="e">
        <f t="shared" si="8"/>
        <v>#DIV/0!</v>
      </c>
      <c r="Q23" s="223" t="e">
        <f t="shared" si="9"/>
        <v>#DIV/0!</v>
      </c>
      <c r="R23" s="224" t="e">
        <f t="shared" si="10"/>
        <v>#DIV/0!</v>
      </c>
    </row>
    <row r="24" spans="2:18" ht="32.5" thickBot="1" x14ac:dyDescent="1">
      <c r="B24" s="79" t="e">
        <f t="shared" si="0"/>
        <v>#DIV/0!</v>
      </c>
      <c r="C24" s="208" t="s">
        <v>116</v>
      </c>
      <c r="D24" s="235">
        <v>0.4</v>
      </c>
      <c r="E24" s="210">
        <f>10*50</f>
        <v>500</v>
      </c>
      <c r="F24" s="213">
        <f>'Production Cost Summary'!C24</f>
        <v>293.93682000000001</v>
      </c>
      <c r="G24" s="214">
        <f>'Production Cost Summary'!D24</f>
        <v>485.12562000000003</v>
      </c>
      <c r="H24" s="204">
        <v>485</v>
      </c>
      <c r="I24" s="216">
        <f t="shared" si="1"/>
        <v>0.97</v>
      </c>
      <c r="J24" s="218">
        <f t="shared" si="2"/>
        <v>-0.58762886597938135</v>
      </c>
      <c r="K24" s="205">
        <f t="shared" si="3"/>
        <v>1.0185</v>
      </c>
      <c r="L24" s="205">
        <f t="shared" si="4"/>
        <v>1.0669999999999999</v>
      </c>
      <c r="M24" s="205">
        <f t="shared" si="5"/>
        <v>1.1154999999999999</v>
      </c>
      <c r="N24" s="205">
        <f t="shared" si="6"/>
        <v>1.1639999999999999</v>
      </c>
      <c r="O24" s="205">
        <f t="shared" si="7"/>
        <v>1.2124999999999999</v>
      </c>
      <c r="P24" s="205">
        <f t="shared" si="8"/>
        <v>1.2609999999999999</v>
      </c>
      <c r="Q24" s="205">
        <f t="shared" si="9"/>
        <v>1.3095000000000001</v>
      </c>
      <c r="R24" s="206">
        <f t="shared" si="10"/>
        <v>1.3579999999999999</v>
      </c>
    </row>
    <row r="25" spans="2:18" x14ac:dyDescent="0.95">
      <c r="D25" s="199"/>
    </row>
  </sheetData>
  <mergeCells count="3">
    <mergeCell ref="C2:C3"/>
    <mergeCell ref="K2:R2"/>
    <mergeCell ref="F2:G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5775C-7183-43FC-863C-D02F5CFAFFB1}">
  <dimension ref="A1:AH30"/>
  <sheetViews>
    <sheetView showGridLines="0" workbookViewId="0">
      <selection activeCell="N22" sqref="N22"/>
    </sheetView>
  </sheetViews>
  <sheetFormatPr defaultRowHeight="25.5" x14ac:dyDescent="0.75"/>
  <cols>
    <col min="1" max="1" width="3.453125" style="1" customWidth="1"/>
    <col min="2" max="2" width="10.54296875" style="1" customWidth="1"/>
    <col min="3" max="3" width="27.453125" style="1" customWidth="1"/>
    <col min="4" max="5" width="27.26953125" style="1" customWidth="1"/>
    <col min="6" max="6" width="8.54296875" style="1" customWidth="1"/>
    <col min="7" max="19" width="8.7265625" style="24" customWidth="1"/>
    <col min="20" max="20" width="10.7265625" style="24" customWidth="1"/>
    <col min="21" max="21" width="4.36328125" style="24" customWidth="1"/>
    <col min="22" max="22" width="1.7265625" style="24" customWidth="1"/>
    <col min="23" max="23" width="8.7265625" style="24" hidden="1" customWidth="1"/>
    <col min="24" max="24" width="24.26953125" style="24" hidden="1" customWidth="1"/>
    <col min="25" max="25" width="14.1796875" style="24" hidden="1" customWidth="1"/>
    <col min="26" max="26" width="4.6328125" style="123" hidden="1" customWidth="1"/>
    <col min="27" max="27" width="7.26953125" style="123" hidden="1" customWidth="1"/>
    <col min="28" max="30" width="8.7265625" style="24" hidden="1" customWidth="1"/>
    <col min="31" max="31" width="11.6328125" style="24" hidden="1" customWidth="1"/>
    <col min="32" max="34" width="8.7265625" style="24" hidden="1" customWidth="1"/>
    <col min="35" max="36" width="8.7265625" style="24" customWidth="1"/>
    <col min="37" max="16384" width="8.7265625" style="24"/>
  </cols>
  <sheetData>
    <row r="1" spans="2:33" ht="9" customHeight="1" thickBot="1" x14ac:dyDescent="0.8"/>
    <row r="2" spans="2:33" ht="46.5" customHeight="1" x14ac:dyDescent="1.65">
      <c r="B2" s="252" t="s">
        <v>254</v>
      </c>
      <c r="C2" s="253"/>
      <c r="D2" s="253"/>
      <c r="E2" s="254"/>
      <c r="F2" s="25"/>
    </row>
    <row r="3" spans="2:33" ht="19.5" customHeight="1" x14ac:dyDescent="1.65">
      <c r="B3" s="124"/>
      <c r="C3" s="3" t="s">
        <v>81</v>
      </c>
      <c r="D3" s="3" t="s">
        <v>81</v>
      </c>
      <c r="E3" s="89" t="s">
        <v>81</v>
      </c>
      <c r="F3" s="25"/>
    </row>
    <row r="4" spans="2:33" ht="24.75" customHeight="1" x14ac:dyDescent="0.75">
      <c r="B4" s="2"/>
      <c r="C4" s="3" t="s">
        <v>53</v>
      </c>
      <c r="D4" s="3" t="s">
        <v>82</v>
      </c>
      <c r="E4" s="89" t="s">
        <v>164</v>
      </c>
      <c r="F4" s="27"/>
      <c r="Y4" s="24" t="s">
        <v>181</v>
      </c>
      <c r="AB4" s="24" t="s">
        <v>182</v>
      </c>
      <c r="AE4" s="24" t="s">
        <v>183</v>
      </c>
    </row>
    <row r="5" spans="2:33" ht="27" x14ac:dyDescent="0.75">
      <c r="B5" s="125" t="s">
        <v>61</v>
      </c>
      <c r="C5" s="126" t="s">
        <v>24</v>
      </c>
      <c r="D5" s="126" t="s">
        <v>28</v>
      </c>
      <c r="E5" s="127" t="s">
        <v>24</v>
      </c>
      <c r="F5" s="31"/>
      <c r="X5" s="4" t="s">
        <v>19</v>
      </c>
      <c r="Y5" s="92">
        <f>'Profitability Analysis'!D5</f>
        <v>607.20000000000005</v>
      </c>
      <c r="Z5" s="128">
        <f>RANK(Y5, $Y$5:$Y$25, 0)</f>
        <v>2</v>
      </c>
      <c r="AA5" s="128" t="str" cm="1">
        <f t="array" ref="AA5">Z5&amp;IF(OR(VALUE(RIGHT(Z5,2))={11,12,13}),"th",IF(OR(VALUE(RIGHT(Z5))={1,2,3}),CHOOSE(RIGHT(Z5),"st","nd","rd"),"th"))</f>
        <v>2nd</v>
      </c>
      <c r="AB5" s="129">
        <f>'Profitability Analysis'!G5</f>
        <v>207.363</v>
      </c>
      <c r="AC5" s="128">
        <f>RANK(AB5, $AB$5:$AB$25, 0)</f>
        <v>4</v>
      </c>
      <c r="AD5" s="128" t="str" cm="1">
        <f t="array" ref="AD5">AC5&amp;IF(OR(VALUE(RIGHT(AC5,2))={11,12,13}),"th",IF(OR(VALUE(RIGHT(AC5))={1,2,3}),CHOOSE(RIGHT(AC5),"st","nd","rd"),"th"))</f>
        <v>4th</v>
      </c>
      <c r="AE5" s="130">
        <f>'Profitability Analysis'!E5</f>
        <v>1017.2800000000001</v>
      </c>
      <c r="AF5" s="128">
        <f>RANK(AE5, $AE$5:$AE$25, 0)</f>
        <v>2</v>
      </c>
      <c r="AG5" s="128" t="str" cm="1">
        <f t="array" ref="AG5">AF5&amp;IF(OR(VALUE(RIGHT(AF5,2))={11,12,13}),"th",IF(OR(VALUE(RIGHT(AF5))={1,2,3}),CHOOSE(RIGHT(AF5),"st","nd","rd"),"th"))</f>
        <v>2nd</v>
      </c>
    </row>
    <row r="6" spans="2:33" ht="27" x14ac:dyDescent="0.75">
      <c r="B6" s="125" t="s">
        <v>62</v>
      </c>
      <c r="C6" s="131" t="s">
        <v>19</v>
      </c>
      <c r="D6" s="131" t="s">
        <v>35</v>
      </c>
      <c r="E6" s="132" t="s">
        <v>19</v>
      </c>
      <c r="F6" s="31"/>
      <c r="X6" s="4" t="s">
        <v>37</v>
      </c>
      <c r="Y6" s="92">
        <f>'Profitability Analysis'!D6</f>
        <v>471.25</v>
      </c>
      <c r="Z6" s="128">
        <f>RANK(Y6, $Y$5:$Y$25, 0)</f>
        <v>8</v>
      </c>
      <c r="AA6" s="128" t="str" cm="1">
        <f t="array" ref="AA6">Z6&amp;IF(OR(VALUE(RIGHT(Z6,2))={11,12,13}),"th",IF(OR(VALUE(RIGHT(Z6))={1,2,3}),CHOOSE(RIGHT(Z6),"st","nd","rd"),"th"))</f>
        <v>8th</v>
      </c>
      <c r="AB6" s="129">
        <f>'Profitability Analysis'!G6</f>
        <v>136.2373</v>
      </c>
      <c r="AC6" s="128">
        <f>RANK(AB6, $AB$5:$AB$25, 0)</f>
        <v>12</v>
      </c>
      <c r="AD6" s="128" t="str" cm="1">
        <f t="array" ref="AD6">AC6&amp;IF(OR(VALUE(RIGHT(AC6,2))={11,12,13}),"th",IF(OR(VALUE(RIGHT(AC6))={1,2,3}),CHOOSE(RIGHT(AC6),"st","nd","rd"),"th"))</f>
        <v>12th</v>
      </c>
      <c r="AE6" s="130">
        <f>'Profitability Analysis'!E6</f>
        <v>848.25</v>
      </c>
      <c r="AF6" s="128">
        <f>RANK(AE6, $AE$5:$AE$25, 0)</f>
        <v>5</v>
      </c>
      <c r="AG6" s="128" t="str" cm="1">
        <f t="array" ref="AG6">AF6&amp;IF(OR(VALUE(RIGHT(AF6,2))={11,12,13}),"th",IF(OR(VALUE(RIGHT(AF6))={1,2,3}),CHOOSE(RIGHT(AF6),"st","nd","rd"),"th"))</f>
        <v>5th</v>
      </c>
    </row>
    <row r="7" spans="2:33" ht="27" x14ac:dyDescent="0.75">
      <c r="B7" s="125" t="s">
        <v>63</v>
      </c>
      <c r="C7" s="126" t="s">
        <v>35</v>
      </c>
      <c r="D7" s="126" t="s">
        <v>116</v>
      </c>
      <c r="E7" s="127" t="s">
        <v>35</v>
      </c>
      <c r="F7" s="31"/>
      <c r="X7" s="4" t="s">
        <v>22</v>
      </c>
      <c r="Y7" s="92">
        <f>'Profitability Analysis'!D7</f>
        <v>480</v>
      </c>
      <c r="Z7" s="128">
        <f>RANK(Y7, $Y$5:$Y$25, 0)</f>
        <v>7</v>
      </c>
      <c r="AA7" s="128" t="str" cm="1">
        <f t="array" ref="AA7">Z7&amp;IF(OR(VALUE(RIGHT(Z7,2))={11,12,13}),"th",IF(OR(VALUE(RIGHT(Z7))={1,2,3}),CHOOSE(RIGHT(Z7),"st","nd","rd"),"th"))</f>
        <v>7th</v>
      </c>
      <c r="AB7" s="129">
        <f>'Profitability Analysis'!G7</f>
        <v>191.91720000000004</v>
      </c>
      <c r="AC7" s="128">
        <f>RANK(AB7, $AB$5:$AB$25, 0)</f>
        <v>5</v>
      </c>
      <c r="AD7" s="128" t="str" cm="1">
        <f t="array" ref="AD7">AC7&amp;IF(OR(VALUE(RIGHT(AC7,2))={11,12,13}),"th",IF(OR(VALUE(RIGHT(AC7))={1,2,3}),CHOOSE(RIGHT(AC7),"st","nd","rd"),"th"))</f>
        <v>5th</v>
      </c>
      <c r="AE7" s="130">
        <f>'Profitability Analysis'!E7</f>
        <v>896</v>
      </c>
      <c r="AF7" s="128">
        <f>RANK(AE7, $AE$5:$AE$25, 0)</f>
        <v>4</v>
      </c>
      <c r="AG7" s="128" t="str" cm="1">
        <f t="array" ref="AG7">AF7&amp;IF(OR(VALUE(RIGHT(AF7,2))={11,12,13}),"th",IF(OR(VALUE(RIGHT(AF7))={1,2,3}),CHOOSE(RIGHT(AF7),"st","nd","rd"),"th"))</f>
        <v>4th</v>
      </c>
    </row>
    <row r="8" spans="2:33" ht="27" x14ac:dyDescent="0.75">
      <c r="B8" s="125" t="s">
        <v>64</v>
      </c>
      <c r="C8" s="131" t="s">
        <v>116</v>
      </c>
      <c r="D8" s="131" t="s">
        <v>19</v>
      </c>
      <c r="E8" s="132" t="s">
        <v>22</v>
      </c>
      <c r="F8" s="31"/>
      <c r="X8" s="4" t="s">
        <v>23</v>
      </c>
      <c r="Y8" s="92">
        <f>'Profitability Analysis'!D8</f>
        <v>460</v>
      </c>
      <c r="Z8" s="128">
        <f>RANK(Y8, $Y$5:$Y$25, 0)</f>
        <v>11</v>
      </c>
      <c r="AA8" s="128" t="str" cm="1">
        <f t="array" ref="AA8">Z8&amp;IF(OR(VALUE(RIGHT(Z8,2))={11,12,13}),"th",IF(OR(VALUE(RIGHT(Z8))={1,2,3}),CHOOSE(RIGHT(Z8),"st","nd","rd"),"th"))</f>
        <v>11th</v>
      </c>
      <c r="AB8" s="129">
        <f>'Profitability Analysis'!G8</f>
        <v>164.1232</v>
      </c>
      <c r="AC8" s="128">
        <f>RANK(AB8, $AB$5:$AB$25, 0)</f>
        <v>7</v>
      </c>
      <c r="AD8" s="128" t="str" cm="1">
        <f t="array" ref="AD8">AC8&amp;IF(OR(VALUE(RIGHT(AC8,2))={11,12,13}),"th",IF(OR(VALUE(RIGHT(AC8))={1,2,3}),CHOOSE(RIGHT(AC8),"st","nd","rd"),"th"))</f>
        <v>7th</v>
      </c>
      <c r="AE8" s="130">
        <f>'Profitability Analysis'!E8</f>
        <v>805</v>
      </c>
      <c r="AF8" s="128">
        <f>RANK(AE8, $AE$5:$AE$25, 0)</f>
        <v>7</v>
      </c>
      <c r="AG8" s="128" t="str" cm="1">
        <f t="array" ref="AG8">AF8&amp;IF(OR(VALUE(RIGHT(AF8,2))={11,12,13}),"th",IF(OR(VALUE(RIGHT(AF8))={1,2,3}),CHOOSE(RIGHT(AF8),"st","nd","rd"),"th"))</f>
        <v>7th</v>
      </c>
    </row>
    <row r="9" spans="2:33" ht="27" x14ac:dyDescent="0.75">
      <c r="B9" s="125" t="s">
        <v>65</v>
      </c>
      <c r="C9" s="126" t="s">
        <v>28</v>
      </c>
      <c r="D9" s="126" t="s">
        <v>22</v>
      </c>
      <c r="E9" s="127" t="s">
        <v>37</v>
      </c>
      <c r="F9" s="31"/>
      <c r="X9" s="4" t="s">
        <v>24</v>
      </c>
      <c r="Y9" s="92">
        <f>'Profitability Analysis'!D9</f>
        <v>767.19999999999993</v>
      </c>
      <c r="Z9" s="128">
        <f>RANK(Y9, $Y$5:$Y$25, 0)</f>
        <v>1</v>
      </c>
      <c r="AA9" s="128" t="str" cm="1">
        <f t="array" ref="AA9">Z9&amp;IF(OR(VALUE(RIGHT(Z9,2))={11,12,13}),"th",IF(OR(VALUE(RIGHT(Z9))={1,2,3}),CHOOSE(RIGHT(Z9),"st","nd","rd"),"th"))</f>
        <v>1st</v>
      </c>
      <c r="AB9" s="129">
        <f>'Profitability Analysis'!G9</f>
        <v>183.28939999999977</v>
      </c>
      <c r="AC9" s="128">
        <f>RANK(AB9, $AB$5:$AB$25, 0)</f>
        <v>6</v>
      </c>
      <c r="AD9" s="128" t="str" cm="1">
        <f t="array" ref="AD9">AC9&amp;IF(OR(VALUE(RIGHT(AC9,2))={11,12,13}),"th",IF(OR(VALUE(RIGHT(AC9))={1,2,3}),CHOOSE(RIGHT(AC9),"st","nd","rd"),"th"))</f>
        <v>6th</v>
      </c>
      <c r="AE9" s="130">
        <f>'Profitability Analysis'!E9</f>
        <v>1380.2749999999999</v>
      </c>
      <c r="AF9" s="128">
        <f>RANK(AE9, $AE$5:$AE$25, 0)</f>
        <v>1</v>
      </c>
      <c r="AG9" s="128" t="str" cm="1">
        <f t="array" ref="AG9">AF9&amp;IF(OR(VALUE(RIGHT(AF9,2))={11,12,13}),"th",IF(OR(VALUE(RIGHT(AF9))={1,2,3}),CHOOSE(RIGHT(AF9),"st","nd","rd"),"th"))</f>
        <v>1st</v>
      </c>
    </row>
    <row r="10" spans="2:33" ht="27" x14ac:dyDescent="0.75">
      <c r="B10" s="125" t="s">
        <v>66</v>
      </c>
      <c r="C10" s="131" t="s">
        <v>249</v>
      </c>
      <c r="D10" s="131" t="s">
        <v>24</v>
      </c>
      <c r="E10" s="132" t="s">
        <v>249</v>
      </c>
      <c r="F10" s="31"/>
      <c r="X10" s="4" t="s">
        <v>34</v>
      </c>
      <c r="Y10" s="92">
        <f>'Profitability Analysis'!D10</f>
        <v>367.5</v>
      </c>
      <c r="Z10" s="128">
        <f>RANK(Y10, $Y$5:$Y$25, 0)</f>
        <v>20</v>
      </c>
      <c r="AA10" s="128" t="str" cm="1">
        <f t="array" ref="AA10">Z10&amp;IF(OR(VALUE(RIGHT(Z10,2))={11,12,13}),"th",IF(OR(VALUE(RIGHT(Z10))={1,2,3}),CHOOSE(RIGHT(Z10),"st","nd","rd"),"th"))</f>
        <v>20th</v>
      </c>
      <c r="AB10" s="129">
        <f>'Profitability Analysis'!G10</f>
        <v>74.036800000000028</v>
      </c>
      <c r="AC10" s="128">
        <f>RANK(AB10, $AB$5:$AB$25, 0)</f>
        <v>20</v>
      </c>
      <c r="AD10" s="128" t="str" cm="1">
        <f t="array" ref="AD10">AC10&amp;IF(OR(VALUE(RIGHT(AC10,2))={11,12,13}),"th",IF(OR(VALUE(RIGHT(AC10))={1,2,3}),CHOOSE(RIGHT(AC10),"st","nd","rd"),"th"))</f>
        <v>20th</v>
      </c>
      <c r="AE10" s="130">
        <f>'Profitability Analysis'!E10</f>
        <v>705.6</v>
      </c>
      <c r="AF10" s="128">
        <f>RANK(AE10, $AE$5:$AE$25, 0)</f>
        <v>15</v>
      </c>
      <c r="AG10" s="128" t="str" cm="1">
        <f t="array" ref="AG10">AF10&amp;IF(OR(VALUE(RIGHT(AF10,2))={11,12,13}),"th",IF(OR(VALUE(RIGHT(AF10))={1,2,3}),CHOOSE(RIGHT(AF10),"st","nd","rd"),"th"))</f>
        <v>15th</v>
      </c>
    </row>
    <row r="11" spans="2:33" ht="27" x14ac:dyDescent="0.75">
      <c r="B11" s="125" t="s">
        <v>67</v>
      </c>
      <c r="C11" s="126" t="s">
        <v>22</v>
      </c>
      <c r="D11" s="126" t="s">
        <v>23</v>
      </c>
      <c r="E11" s="127" t="s">
        <v>23</v>
      </c>
      <c r="F11" s="31"/>
      <c r="X11" s="4" t="s">
        <v>35</v>
      </c>
      <c r="Y11" s="92">
        <f>'Profitability Analysis'!D11</f>
        <v>517</v>
      </c>
      <c r="Z11" s="128">
        <f>RANK(Y11, $Y$5:$Y$25, 0)</f>
        <v>3</v>
      </c>
      <c r="AA11" s="128" t="str" cm="1">
        <f t="array" ref="AA11">Z11&amp;IF(OR(VALUE(RIGHT(Z11,2))={11,12,13}),"th",IF(OR(VALUE(RIGHT(Z11))={1,2,3}),CHOOSE(RIGHT(Z11),"st","nd","rd"),"th"))</f>
        <v>3rd</v>
      </c>
      <c r="AB11" s="129">
        <f>'Profitability Analysis'!G11</f>
        <v>217.93768589999996</v>
      </c>
      <c r="AC11" s="128">
        <f>RANK(AB11, $AB$5:$AB$25, 0)</f>
        <v>2</v>
      </c>
      <c r="AD11" s="128" t="str" cm="1">
        <f t="array" ref="AD11">AC11&amp;IF(OR(VALUE(RIGHT(AC11,2))={11,12,13}),"th",IF(OR(VALUE(RIGHT(AC11))={1,2,3}),CHOOSE(RIGHT(AC11),"st","nd","rd"),"th"))</f>
        <v>2nd</v>
      </c>
      <c r="AE11" s="130">
        <f>'Profitability Analysis'!E11</f>
        <v>916.5</v>
      </c>
      <c r="AF11" s="128">
        <f>RANK(AE11, $AE$5:$AE$25, 0)</f>
        <v>3</v>
      </c>
      <c r="AG11" s="128" t="str" cm="1">
        <f t="array" ref="AG11">AF11&amp;IF(OR(VALUE(RIGHT(AF11,2))={11,12,13}),"th",IF(OR(VALUE(RIGHT(AF11))={1,2,3}),CHOOSE(RIGHT(AF11),"st","nd","rd"),"th"))</f>
        <v>3rd</v>
      </c>
    </row>
    <row r="12" spans="2:33" ht="27" x14ac:dyDescent="0.75">
      <c r="B12" s="125" t="s">
        <v>68</v>
      </c>
      <c r="C12" s="131" t="s">
        <v>37</v>
      </c>
      <c r="D12" s="131" t="s">
        <v>26</v>
      </c>
      <c r="E12" s="132" t="s">
        <v>28</v>
      </c>
      <c r="F12" s="31"/>
      <c r="X12" s="4" t="s">
        <v>25</v>
      </c>
      <c r="Y12" s="92">
        <f>'Profitability Analysis'!D12</f>
        <v>440</v>
      </c>
      <c r="Z12" s="128">
        <f>RANK(Y12, $Y$5:$Y$25, 0)</f>
        <v>12</v>
      </c>
      <c r="AA12" s="128" t="str" cm="1">
        <f t="array" ref="AA12">Z12&amp;IF(OR(VALUE(RIGHT(Z12,2))={11,12,13}),"th",IF(OR(VALUE(RIGHT(Z12))={1,2,3}),CHOOSE(RIGHT(Z12),"st","nd","rd"),"th"))</f>
        <v>12th</v>
      </c>
      <c r="AB12" s="129">
        <f>'Profitability Analysis'!G12</f>
        <v>74.199700000000007</v>
      </c>
      <c r="AC12" s="128">
        <f>RANK(AB12, $AB$5:$AB$25, 0)</f>
        <v>19</v>
      </c>
      <c r="AD12" s="128" t="str" cm="1">
        <f t="array" ref="AD12">AC12&amp;IF(OR(VALUE(RIGHT(AC12,2))={11,12,13}),"th",IF(OR(VALUE(RIGHT(AC12))={1,2,3}),CHOOSE(RIGHT(AC12),"st","nd","rd"),"th"))</f>
        <v>19th</v>
      </c>
      <c r="AE12" s="130">
        <f>'Profitability Analysis'!E12</f>
        <v>624</v>
      </c>
      <c r="AF12" s="128">
        <f>RANK(AE12, $AE$5:$AE$25, 0)</f>
        <v>17</v>
      </c>
      <c r="AG12" s="128" t="str" cm="1">
        <f t="array" ref="AG12">AF12&amp;IF(OR(VALUE(RIGHT(AF12,2))={11,12,13}),"th",IF(OR(VALUE(RIGHT(AF12))={1,2,3}),CHOOSE(RIGHT(AF12),"st","nd","rd"),"th"))</f>
        <v>17th</v>
      </c>
    </row>
    <row r="13" spans="2:33" ht="27" x14ac:dyDescent="0.75">
      <c r="B13" s="125" t="s">
        <v>69</v>
      </c>
      <c r="C13" s="126" t="s">
        <v>26</v>
      </c>
      <c r="D13" s="126" t="s">
        <v>33</v>
      </c>
      <c r="E13" s="127" t="s">
        <v>26</v>
      </c>
      <c r="F13" s="31"/>
      <c r="X13" s="4" t="s">
        <v>26</v>
      </c>
      <c r="Y13" s="92">
        <f>'Profitability Analysis'!D13</f>
        <v>471.25</v>
      </c>
      <c r="Z13" s="128">
        <f>RANK(Y13, $Y$5:$Y$25, 0)</f>
        <v>8</v>
      </c>
      <c r="AA13" s="128" t="str" cm="1">
        <f t="array" ref="AA13">Z13&amp;IF(OR(VALUE(RIGHT(Z13,2))={11,12,13}),"th",IF(OR(VALUE(RIGHT(Z13))={1,2,3}),CHOOSE(RIGHT(Z13),"st","nd","rd"),"th"))</f>
        <v>8th</v>
      </c>
      <c r="AB13" s="129">
        <f>'Profitability Analysis'!G13</f>
        <v>156.7294</v>
      </c>
      <c r="AC13" s="128">
        <f>RANK(AB13, $AB$5:$AB$25, 0)</f>
        <v>8</v>
      </c>
      <c r="AD13" s="128" t="str" cm="1">
        <f t="array" ref="AD13">AC13&amp;IF(OR(VALUE(RIGHT(AC13,2))={11,12,13}),"th",IF(OR(VALUE(RIGHT(AC13))={1,2,3}),CHOOSE(RIGHT(AC13),"st","nd","rd"),"th"))</f>
        <v>8th</v>
      </c>
      <c r="AE13" s="130">
        <f>'Profitability Analysis'!E13</f>
        <v>773.5</v>
      </c>
      <c r="AF13" s="128">
        <f>RANK(AE13, $AE$5:$AE$25, 0)</f>
        <v>9</v>
      </c>
      <c r="AG13" s="128" t="str" cm="1">
        <f t="array" ref="AG13">AF13&amp;IF(OR(VALUE(RIGHT(AF13,2))={11,12,13}),"th",IF(OR(VALUE(RIGHT(AF13))={1,2,3}),CHOOSE(RIGHT(AF13),"st","nd","rd"),"th"))</f>
        <v>9th</v>
      </c>
    </row>
    <row r="14" spans="2:33" ht="27" x14ac:dyDescent="0.75">
      <c r="B14" s="125" t="s">
        <v>70</v>
      </c>
      <c r="C14" s="131" t="s">
        <v>27</v>
      </c>
      <c r="D14" s="131" t="s">
        <v>249</v>
      </c>
      <c r="E14" s="132" t="s">
        <v>27</v>
      </c>
      <c r="F14" s="31"/>
      <c r="X14" s="4" t="s">
        <v>39</v>
      </c>
      <c r="Y14" s="92">
        <f>'Profitability Analysis'!D14</f>
        <v>420</v>
      </c>
      <c r="Z14" s="128">
        <f>RANK(Y14, $Y$5:$Y$25, 0)</f>
        <v>17</v>
      </c>
      <c r="AA14" s="128" t="str" cm="1">
        <f t="array" ref="AA14">Z14&amp;IF(OR(VALUE(RIGHT(Z14,2))={11,12,13}),"th",IF(OR(VALUE(RIGHT(Z14))={1,2,3}),CHOOSE(RIGHT(Z14),"st","nd","rd"),"th"))</f>
        <v>17th</v>
      </c>
      <c r="AB14" s="129">
        <f>'Profitability Analysis'!G14</f>
        <v>141.63969999999995</v>
      </c>
      <c r="AC14" s="128">
        <f>RANK(AB14, $AB$5:$AB$25, 0)</f>
        <v>11</v>
      </c>
      <c r="AD14" s="128" t="str" cm="1">
        <f t="array" ref="AD14">AC14&amp;IF(OR(VALUE(RIGHT(AC14,2))={11,12,13}),"th",IF(OR(VALUE(RIGHT(AC14))={1,2,3}),CHOOSE(RIGHT(AC14),"st","nd","rd"),"th"))</f>
        <v>11th</v>
      </c>
      <c r="AE14" s="130">
        <f>'Profitability Analysis'!E14</f>
        <v>656.25</v>
      </c>
      <c r="AF14" s="128">
        <f>RANK(AE14, $AE$5:$AE$25, 0)</f>
        <v>16</v>
      </c>
      <c r="AG14" s="128" t="str" cm="1">
        <f t="array" ref="AG14">AF14&amp;IF(OR(VALUE(RIGHT(AF14,2))={11,12,13}),"th",IF(OR(VALUE(RIGHT(AF14))={1,2,3}),CHOOSE(RIGHT(AF14),"st","nd","rd"),"th"))</f>
        <v>16th</v>
      </c>
    </row>
    <row r="15" spans="2:33" ht="27" x14ac:dyDescent="0.75">
      <c r="B15" s="125" t="s">
        <v>71</v>
      </c>
      <c r="C15" s="126" t="s">
        <v>23</v>
      </c>
      <c r="D15" s="126" t="s">
        <v>39</v>
      </c>
      <c r="E15" s="127" t="s">
        <v>40</v>
      </c>
      <c r="F15" s="31"/>
      <c r="X15" s="4" t="s">
        <v>38</v>
      </c>
      <c r="Y15" s="92">
        <f>'Profitability Analysis'!D15</f>
        <v>440</v>
      </c>
      <c r="Z15" s="128">
        <f>RANK(Y15, $Y$5:$Y$25, 0)</f>
        <v>12</v>
      </c>
      <c r="AA15" s="128" t="str" cm="1">
        <f t="array" ref="AA15">Z15&amp;IF(OR(VALUE(RIGHT(Z15,2))={11,12,13}),"th",IF(OR(VALUE(RIGHT(Z15))={1,2,3}),CHOOSE(RIGHT(Z15),"st","nd","rd"),"th"))</f>
        <v>12th</v>
      </c>
      <c r="AB15" s="129">
        <f>'Profitability Analysis'!G15</f>
        <v>135.56339999999994</v>
      </c>
      <c r="AC15" s="128">
        <f>RANK(AB15, $AB$5:$AB$25, 0)</f>
        <v>13</v>
      </c>
      <c r="AD15" s="128" t="str" cm="1">
        <f t="array" ref="AD15">AC15&amp;IF(OR(VALUE(RIGHT(AC15,2))={11,12,13}),"th",IF(OR(VALUE(RIGHT(AC15))={1,2,3}),CHOOSE(RIGHT(AC15),"st","nd","rd"),"th"))</f>
        <v>13th</v>
      </c>
      <c r="AE15" s="130">
        <f>'Profitability Analysis'!E15</f>
        <v>600</v>
      </c>
      <c r="AF15" s="128">
        <f>RANK(AE15, $AE$5:$AE$25, 0)</f>
        <v>18</v>
      </c>
      <c r="AG15" s="128" t="str" cm="1">
        <f t="array" ref="AG15">AF15&amp;IF(OR(VALUE(RIGHT(AF15,2))={11,12,13}),"th",IF(OR(VALUE(RIGHT(AF15))={1,2,3}),CHOOSE(RIGHT(AF15),"st","nd","rd"),"th"))</f>
        <v>18th</v>
      </c>
    </row>
    <row r="16" spans="2:33" ht="27" x14ac:dyDescent="0.75">
      <c r="B16" s="125" t="s">
        <v>72</v>
      </c>
      <c r="C16" s="131" t="s">
        <v>25</v>
      </c>
      <c r="D16" s="131" t="s">
        <v>37</v>
      </c>
      <c r="E16" s="132" t="s">
        <v>41</v>
      </c>
      <c r="F16" s="31"/>
      <c r="X16" s="4" t="s">
        <v>27</v>
      </c>
      <c r="Y16" s="92">
        <f>'Profitability Analysis'!D16</f>
        <v>471.25</v>
      </c>
      <c r="Z16" s="128">
        <f>RANK(Y16, $Y$5:$Y$25, 0)</f>
        <v>8</v>
      </c>
      <c r="AA16" s="128" t="str" cm="1">
        <f t="array" ref="AA16">Z16&amp;IF(OR(VALUE(RIGHT(Z16,2))={11,12,13}),"th",IF(OR(VALUE(RIGHT(Z16))={1,2,3}),CHOOSE(RIGHT(Z16),"st","nd","rd"),"th"))</f>
        <v>8th</v>
      </c>
      <c r="AB16" s="129">
        <f>'Profitability Analysis'!G16</f>
        <v>131.00200000000001</v>
      </c>
      <c r="AC16" s="128">
        <f>RANK(AB16, $AB$5:$AB$25, 0)</f>
        <v>14</v>
      </c>
      <c r="AD16" s="128" t="str" cm="1">
        <f t="array" ref="AD16">AC16&amp;IF(OR(VALUE(RIGHT(AC16,2))={11,12,13}),"th",IF(OR(VALUE(RIGHT(AC16))={1,2,3}),CHOOSE(RIGHT(AC16),"st","nd","rd"),"th"))</f>
        <v>14th</v>
      </c>
      <c r="AE16" s="130">
        <f>'Profitability Analysis'!E16</f>
        <v>773.5</v>
      </c>
      <c r="AF16" s="128">
        <f>RANK(AE16, $AE$5:$AE$25, 0)</f>
        <v>9</v>
      </c>
      <c r="AG16" s="128" t="str" cm="1">
        <f t="array" ref="AG16">AF16&amp;IF(OR(VALUE(RIGHT(AF16,2))={11,12,13}),"th",IF(OR(VALUE(RIGHT(AF16))={1,2,3}),CHOOSE(RIGHT(AF16),"st","nd","rd"),"th"))</f>
        <v>9th</v>
      </c>
    </row>
    <row r="17" spans="2:33" ht="27" x14ac:dyDescent="0.75">
      <c r="B17" s="125" t="s">
        <v>73</v>
      </c>
      <c r="C17" s="126" t="s">
        <v>38</v>
      </c>
      <c r="D17" s="126" t="s">
        <v>38</v>
      </c>
      <c r="E17" s="127" t="s">
        <v>116</v>
      </c>
      <c r="F17" s="31"/>
      <c r="X17" s="4" t="s">
        <v>28</v>
      </c>
      <c r="Y17" s="92">
        <f>'Profitability Analysis'!D17</f>
        <v>493</v>
      </c>
      <c r="Z17" s="128">
        <f>RANK(Y17, $Y$5:$Y$25, 0)</f>
        <v>5</v>
      </c>
      <c r="AA17" s="128" t="str" cm="1">
        <f t="array" ref="AA17">Z17&amp;IF(OR(VALUE(RIGHT(Z17,2))={11,12,13}),"th",IF(OR(VALUE(RIGHT(Z17))={1,2,3}),CHOOSE(RIGHT(Z17),"st","nd","rd"),"th"))</f>
        <v>5th</v>
      </c>
      <c r="AB17" s="129">
        <f>'Profitability Analysis'!G17</f>
        <v>222.8904</v>
      </c>
      <c r="AC17" s="128">
        <f>RANK(AB17, $AB$5:$AB$25, 0)</f>
        <v>1</v>
      </c>
      <c r="AD17" s="128" t="str" cm="1">
        <f t="array" ref="AD17">AC17&amp;IF(OR(VALUE(RIGHT(AC17,2))={11,12,13}),"th",IF(OR(VALUE(RIGHT(AC17))={1,2,3}),CHOOSE(RIGHT(AC17),"st","nd","rd"),"th"))</f>
        <v>1st</v>
      </c>
      <c r="AE17" s="130">
        <f>'Profitability Analysis'!E17</f>
        <v>794.60000000000014</v>
      </c>
      <c r="AF17" s="128">
        <f>RANK(AE17, $AE$5:$AE$25, 0)</f>
        <v>8</v>
      </c>
      <c r="AG17" s="128" t="str" cm="1">
        <f t="array" ref="AG17">AF17&amp;IF(OR(VALUE(RIGHT(AF17,2))={11,12,13}),"th",IF(OR(VALUE(RIGHT(AF17))={1,2,3}),CHOOSE(RIGHT(AF17),"st","nd","rd"),"th"))</f>
        <v>8th</v>
      </c>
    </row>
    <row r="18" spans="2:33" ht="27" x14ac:dyDescent="0.75">
      <c r="B18" s="125" t="s">
        <v>74</v>
      </c>
      <c r="C18" s="131" t="s">
        <v>33</v>
      </c>
      <c r="D18" s="131" t="s">
        <v>27</v>
      </c>
      <c r="E18" s="132" t="s">
        <v>33</v>
      </c>
      <c r="F18" s="31"/>
      <c r="X18" s="4" t="s">
        <v>29</v>
      </c>
      <c r="Y18" s="92">
        <f>'Profitability Analysis'!D18</f>
        <v>412.5</v>
      </c>
      <c r="Z18" s="128">
        <f>RANK(Y18, $Y$5:$Y$25, 0)</f>
        <v>18</v>
      </c>
      <c r="AA18" s="128" t="str" cm="1">
        <f t="array" ref="AA18">Z18&amp;IF(OR(VALUE(RIGHT(Z18,2))={11,12,13}),"th",IF(OR(VALUE(RIGHT(Z18))={1,2,3}),CHOOSE(RIGHT(Z18),"st","nd","rd"),"th"))</f>
        <v>18th</v>
      </c>
      <c r="AB18" s="129">
        <f>'Profitability Analysis'!G18</f>
        <v>83.564199999999971</v>
      </c>
      <c r="AC18" s="128">
        <f>RANK(AB18, $AB$5:$AB$25, 0)</f>
        <v>18</v>
      </c>
      <c r="AD18" s="128" t="str" cm="1">
        <f t="array" ref="AD18">AC18&amp;IF(OR(VALUE(RIGHT(AC18,2))={11,12,13}),"th",IF(OR(VALUE(RIGHT(AC18))={1,2,3}),CHOOSE(RIGHT(AC18),"st","nd","rd"),"th"))</f>
        <v>18th</v>
      </c>
      <c r="AE18" s="130">
        <f>'Profitability Analysis'!E18</f>
        <v>593.72499999999991</v>
      </c>
      <c r="AF18" s="128">
        <f>RANK(AE18, $AE$5:$AE$25, 0)</f>
        <v>19</v>
      </c>
      <c r="AG18" s="128" t="str" cm="1">
        <f t="array" ref="AG18">AF18&amp;IF(OR(VALUE(RIGHT(AF18,2))={11,12,13}),"th",IF(OR(VALUE(RIGHT(AF18))={1,2,3}),CHOOSE(RIGHT(AF18),"st","nd","rd"),"th"))</f>
        <v>19th</v>
      </c>
    </row>
    <row r="19" spans="2:33" ht="27" x14ac:dyDescent="0.75">
      <c r="B19" s="125" t="s">
        <v>75</v>
      </c>
      <c r="C19" s="126" t="s">
        <v>40</v>
      </c>
      <c r="D19" s="126" t="s">
        <v>41</v>
      </c>
      <c r="E19" s="127" t="s">
        <v>34</v>
      </c>
      <c r="F19" s="31"/>
      <c r="X19" s="4" t="s">
        <v>33</v>
      </c>
      <c r="Y19" s="92">
        <f>'Profitability Analysis'!D19</f>
        <v>437.5</v>
      </c>
      <c r="Z19" s="128">
        <f>RANK(Y19, $Y$5:$Y$25, 0)</f>
        <v>14</v>
      </c>
      <c r="AA19" s="128" t="str" cm="1">
        <f t="array" ref="AA19">Z19&amp;IF(OR(VALUE(RIGHT(Z19,2))={11,12,13}),"th",IF(OR(VALUE(RIGHT(Z19))={1,2,3}),CHOOSE(RIGHT(Z19),"st","nd","rd"),"th"))</f>
        <v>14th</v>
      </c>
      <c r="AB19" s="129">
        <f>'Profitability Analysis'!G19</f>
        <v>154.22496500000005</v>
      </c>
      <c r="AC19" s="128">
        <f>RANK(AB19, $AB$5:$AB$25, 0)</f>
        <v>9</v>
      </c>
      <c r="AD19" s="128" t="str" cm="1">
        <f t="array" ref="AD19">AC19&amp;IF(OR(VALUE(RIGHT(AC19,2))={11,12,13}),"th",IF(OR(VALUE(RIGHT(AC19))={1,2,3}),CHOOSE(RIGHT(AC19),"st","nd","rd"),"th"))</f>
        <v>9th</v>
      </c>
      <c r="AE19" s="130">
        <f>'Profitability Analysis'!E19</f>
        <v>719.25</v>
      </c>
      <c r="AF19" s="128">
        <f>RANK(AE19, $AE$5:$AE$25, 0)</f>
        <v>14</v>
      </c>
      <c r="AG19" s="128" t="str" cm="1">
        <f t="array" ref="AG19">AF19&amp;IF(OR(VALUE(RIGHT(AF19,2))={11,12,13}),"th",IF(OR(VALUE(RIGHT(AF19))={1,2,3}),CHOOSE(RIGHT(AF19),"st","nd","rd"),"th"))</f>
        <v>14th</v>
      </c>
    </row>
    <row r="20" spans="2:33" ht="27" x14ac:dyDescent="0.75">
      <c r="B20" s="125" t="s">
        <v>76</v>
      </c>
      <c r="C20" s="131" t="s">
        <v>41</v>
      </c>
      <c r="D20" s="131" t="s">
        <v>40</v>
      </c>
      <c r="E20" s="132" t="s">
        <v>39</v>
      </c>
      <c r="F20" s="31"/>
      <c r="X20" s="4" t="s">
        <v>40</v>
      </c>
      <c r="Y20" s="92">
        <f>'Profitability Analysis'!D20</f>
        <v>427.5</v>
      </c>
      <c r="Z20" s="128">
        <f>RANK(Y20, $Y$5:$Y$25, 0)</f>
        <v>15</v>
      </c>
      <c r="AA20" s="128" t="str" cm="1">
        <f t="array" ref="AA20">Z20&amp;IF(OR(VALUE(RIGHT(Z20,2))={11,12,13}),"th",IF(OR(VALUE(RIGHT(Z20))={1,2,3}),CHOOSE(RIGHT(Z20),"st","nd","rd"),"th"))</f>
        <v>15th</v>
      </c>
      <c r="AB20" s="129">
        <f>'Profitability Analysis'!G20</f>
        <v>109.89514999999994</v>
      </c>
      <c r="AC20" s="128">
        <f>RANK(AB20, $AB$5:$AB$25, 0)</f>
        <v>16</v>
      </c>
      <c r="AD20" s="128" t="str" cm="1">
        <f t="array" ref="AD20">AC20&amp;IF(OR(VALUE(RIGHT(AC20,2))={11,12,13}),"th",IF(OR(VALUE(RIGHT(AC20))={1,2,3}),CHOOSE(RIGHT(AC20),"st","nd","rd"),"th"))</f>
        <v>16th</v>
      </c>
      <c r="AE20" s="130">
        <f>'Profitability Analysis'!E20</f>
        <v>769.50000000000011</v>
      </c>
      <c r="AF20" s="128">
        <f>RANK(AE20, $AE$5:$AE$25, 0)</f>
        <v>11</v>
      </c>
      <c r="AG20" s="128" t="str" cm="1">
        <f t="array" ref="AG20">AF20&amp;IF(OR(VALUE(RIGHT(AF20,2))={11,12,13}),"th",IF(OR(VALUE(RIGHT(AF20))={1,2,3}),CHOOSE(RIGHT(AF20),"st","nd","rd"),"th"))</f>
        <v>11th</v>
      </c>
    </row>
    <row r="21" spans="2:33" ht="27" x14ac:dyDescent="0.75">
      <c r="B21" s="125" t="s">
        <v>77</v>
      </c>
      <c r="C21" s="126" t="s">
        <v>39</v>
      </c>
      <c r="D21" s="126" t="s">
        <v>248</v>
      </c>
      <c r="E21" s="127" t="s">
        <v>25</v>
      </c>
      <c r="F21" s="31"/>
      <c r="X21" s="4" t="s">
        <v>41</v>
      </c>
      <c r="Y21" s="92">
        <f>'Profitability Analysis'!D21</f>
        <v>426</v>
      </c>
      <c r="Z21" s="128">
        <f>RANK(Y21, $Y$5:$Y$25, 0)</f>
        <v>16</v>
      </c>
      <c r="AA21" s="128" t="str" cm="1">
        <f t="array" ref="AA21">Z21&amp;IF(OR(VALUE(RIGHT(Z21,2))={11,12,13}),"th",IF(OR(VALUE(RIGHT(Z21))={1,2,3}),CHOOSE(RIGHT(Z21),"st","nd","rd"),"th"))</f>
        <v>16th</v>
      </c>
      <c r="AB21" s="129">
        <f>'Profitability Analysis'!G21</f>
        <v>112.75984999999997</v>
      </c>
      <c r="AC21" s="128">
        <f>RANK(AB21, $AB$5:$AB$25, 0)</f>
        <v>15</v>
      </c>
      <c r="AD21" s="128" t="str" cm="1">
        <f t="array" ref="AD21">AC21&amp;IF(OR(VALUE(RIGHT(AC21,2))={11,12,13}),"th",IF(OR(VALUE(RIGHT(AC21))={1,2,3}),CHOOSE(RIGHT(AC21),"st","nd","rd"),"th"))</f>
        <v>15th</v>
      </c>
      <c r="AE21" s="130">
        <f>'Profitability Analysis'!E21</f>
        <v>766.80000000000007</v>
      </c>
      <c r="AF21" s="128">
        <f>RANK(AE21, $AE$5:$AE$25, 0)</f>
        <v>12</v>
      </c>
      <c r="AG21" s="128" t="str" cm="1">
        <f t="array" ref="AG21">AF21&amp;IF(OR(VALUE(RIGHT(AF21,2))={11,12,13}),"th",IF(OR(VALUE(RIGHT(AF21))={1,2,3}),CHOOSE(RIGHT(AF21),"st","nd","rd"),"th"))</f>
        <v>12th</v>
      </c>
    </row>
    <row r="22" spans="2:33" ht="27" x14ac:dyDescent="0.75">
      <c r="B22" s="125" t="s">
        <v>78</v>
      </c>
      <c r="C22" s="131" t="s">
        <v>29</v>
      </c>
      <c r="D22" s="131" t="s">
        <v>29</v>
      </c>
      <c r="E22" s="132" t="s">
        <v>38</v>
      </c>
      <c r="F22" s="31"/>
      <c r="X22" s="4" t="s">
        <v>30</v>
      </c>
      <c r="Y22" s="92">
        <f>'Profitability Analysis'!D22</f>
        <v>406</v>
      </c>
      <c r="Z22" s="128">
        <f>RANK(Y22, $Y$5:$Y$25, 0)</f>
        <v>19</v>
      </c>
      <c r="AA22" s="128" t="str" cm="1">
        <f t="array" ref="AA22">Z22&amp;IF(OR(VALUE(RIGHT(Z22,2))={11,12,13}),"th",IF(OR(VALUE(RIGHT(Z22))={1,2,3}),CHOOSE(RIGHT(Z22),"st","nd","rd"),"th"))</f>
        <v>19th</v>
      </c>
      <c r="AB22" s="129">
        <f>'Profitability Analysis'!G22</f>
        <v>91.775691999999935</v>
      </c>
      <c r="AC22" s="128">
        <f>RANK(AB22, $AB$5:$AB$25, 0)</f>
        <v>17</v>
      </c>
      <c r="AD22" s="128" t="str" cm="1">
        <f t="array" ref="AD22">AC22&amp;IF(OR(VALUE(RIGHT(AC22,2))={11,12,13}),"th",IF(OR(VALUE(RIGHT(AC22))={1,2,3}),CHOOSE(RIGHT(AC22),"st","nd","rd"),"th"))</f>
        <v>17th</v>
      </c>
      <c r="AE22" s="130">
        <f>'Profitability Analysis'!E22</f>
        <v>580</v>
      </c>
      <c r="AF22" s="128">
        <f>RANK(AE22, $AE$5:$AE$25, 0)</f>
        <v>20</v>
      </c>
      <c r="AG22" s="128" t="str" cm="1">
        <f t="array" ref="AG22">AF22&amp;IF(OR(VALUE(RIGHT(AF22,2))={11,12,13}),"th",IF(OR(VALUE(RIGHT(AF22))={1,2,3}),CHOOSE(RIGHT(AF22),"st","nd","rd"),"th"))</f>
        <v>20th</v>
      </c>
    </row>
    <row r="23" spans="2:33" ht="27" x14ac:dyDescent="0.75">
      <c r="B23" s="125" t="s">
        <v>79</v>
      </c>
      <c r="C23" s="126" t="s">
        <v>248</v>
      </c>
      <c r="D23" s="126" t="s">
        <v>25</v>
      </c>
      <c r="E23" s="127" t="s">
        <v>29</v>
      </c>
      <c r="F23" s="31"/>
      <c r="X23" s="4" t="s">
        <v>42</v>
      </c>
      <c r="Y23" s="92">
        <f>'Profitability Analysis'!D23</f>
        <v>490.00000000000006</v>
      </c>
      <c r="Z23" s="128">
        <f>RANK(Y23, $Y$5:$Y$25, 0)</f>
        <v>6</v>
      </c>
      <c r="AA23" s="128" t="str" cm="1">
        <f t="array" ref="AA23">Z23&amp;IF(OR(VALUE(RIGHT(Z23,2))={11,12,13}),"th",IF(OR(VALUE(RIGHT(Z23))={1,2,3}),CHOOSE(RIGHT(Z23),"st","nd","rd"),"th"))</f>
        <v>6th</v>
      </c>
      <c r="AB23" s="129">
        <f>'Profitability Analysis'!G23</f>
        <v>147.76521000000002</v>
      </c>
      <c r="AC23" s="128">
        <f>RANK(AB23, $AB$5:$AB$25, 0)</f>
        <v>10</v>
      </c>
      <c r="AD23" s="128" t="str" cm="1">
        <f t="array" ref="AD23">AC23&amp;IF(OR(VALUE(RIGHT(AC23,2))={11,12,13}),"th",IF(OR(VALUE(RIGHT(AC23))={1,2,3}),CHOOSE(RIGHT(AC23),"st","nd","rd"),"th"))</f>
        <v>10th</v>
      </c>
      <c r="AE23" s="130">
        <f>'Profitability Analysis'!E23</f>
        <v>815.15000000000009</v>
      </c>
      <c r="AF23" s="128">
        <f>RANK(AE23, $AE$5:$AE$25, 0)</f>
        <v>6</v>
      </c>
      <c r="AG23" s="128" t="str" cm="1">
        <f t="array" ref="AG23">AF23&amp;IF(OR(VALUE(RIGHT(AF23,2))={11,12,13}),"th",IF(OR(VALUE(RIGHT(AF23))={1,2,3}),CHOOSE(RIGHT(AF23),"st","nd","rd"),"th"))</f>
        <v>6th</v>
      </c>
    </row>
    <row r="24" spans="2:33" ht="27" x14ac:dyDescent="0.75">
      <c r="B24" s="125" t="s">
        <v>80</v>
      </c>
      <c r="C24" s="133" t="s">
        <v>34</v>
      </c>
      <c r="D24" s="133" t="s">
        <v>34</v>
      </c>
      <c r="E24" s="134" t="s">
        <v>248</v>
      </c>
      <c r="F24" s="31"/>
      <c r="X24" s="4" t="s">
        <v>31</v>
      </c>
      <c r="Y24" s="92">
        <f>'Profitability Analysis'!D24</f>
        <v>363</v>
      </c>
      <c r="Z24" s="128">
        <f>RANK(Y24, $Y$5:$Y$25, 0)</f>
        <v>21</v>
      </c>
      <c r="AA24" s="128" t="str" cm="1">
        <f t="array" ref="AA24">Z24&amp;IF(OR(VALUE(RIGHT(Z24,2))={11,12,13}),"th",IF(OR(VALUE(RIGHT(Z24))={1,2,3}),CHOOSE(RIGHT(Z24),"st","nd","rd"),"th"))</f>
        <v>21st</v>
      </c>
      <c r="AB24" s="129">
        <f>'Profitability Analysis'!G24</f>
        <v>61.200560000000053</v>
      </c>
      <c r="AC24" s="128">
        <f>RANK(AB24, $AB$5:$AB$25, 0)</f>
        <v>21</v>
      </c>
      <c r="AD24" s="128" t="str" cm="1">
        <f t="array" ref="AD24">AC24&amp;IF(OR(VALUE(RIGHT(AC24,2))={11,12,13}),"th",IF(OR(VALUE(RIGHT(AC24))={1,2,3}),CHOOSE(RIGHT(AC24),"st","nd","rd"),"th"))</f>
        <v>21st</v>
      </c>
      <c r="AE24" s="130">
        <f>'Profitability Analysis'!E24</f>
        <v>534.6</v>
      </c>
      <c r="AF24" s="128">
        <f>RANK(AE24, $AE$5:$AE$25, 0)</f>
        <v>21</v>
      </c>
      <c r="AG24" s="128" t="str" cm="1">
        <f t="array" ref="AG24">AF24&amp;IF(OR(VALUE(RIGHT(AF24,2))={11,12,13}),"th",IF(OR(VALUE(RIGHT(AF24))={1,2,3}),CHOOSE(RIGHT(AF24),"st","nd","rd"),"th"))</f>
        <v>21st</v>
      </c>
    </row>
    <row r="25" spans="2:33" ht="27.5" thickBot="1" x14ac:dyDescent="0.8">
      <c r="B25" s="135" t="s">
        <v>122</v>
      </c>
      <c r="C25" s="136" t="s">
        <v>31</v>
      </c>
      <c r="D25" s="136" t="s">
        <v>31</v>
      </c>
      <c r="E25" s="137" t="s">
        <v>31</v>
      </c>
      <c r="F25" s="31"/>
      <c r="X25" s="43" t="s">
        <v>116</v>
      </c>
      <c r="Y25" s="92">
        <f>'Profitability Analysis'!D25</f>
        <v>507.6</v>
      </c>
      <c r="Z25" s="128">
        <f>RANK(Y25, $Y$5:$Y$25, 0)</f>
        <v>4</v>
      </c>
      <c r="AA25" s="128" t="str" cm="1">
        <f t="array" ref="AA25">Z25&amp;IF(OR(VALUE(RIGHT(Z25,2))={11,12,13}),"th",IF(OR(VALUE(RIGHT(Z25))={1,2,3}),CHOOSE(RIGHT(Z25),"st","nd","rd"),"th"))</f>
        <v>4th</v>
      </c>
      <c r="AB25" s="129">
        <f>'Profitability Analysis'!G25</f>
        <v>213.66318000000001</v>
      </c>
      <c r="AC25" s="128">
        <f>RANK(AB25, $AB$5:$AB$25, 0)</f>
        <v>3</v>
      </c>
      <c r="AD25" s="128" t="str" cm="1">
        <f t="array" ref="AD25">AC25&amp;IF(OR(VALUE(RIGHT(AC25,2))={11,12,13}),"th",IF(OR(VALUE(RIGHT(AC25))={1,2,3}),CHOOSE(RIGHT(AC25),"st","nd","rd"),"th"))</f>
        <v>3rd</v>
      </c>
      <c r="AE25" s="130">
        <f>'Profitability Analysis'!E25</f>
        <v>761.40000000000009</v>
      </c>
      <c r="AF25" s="128">
        <f>RANK(AE25, $AE$5:$AE$25, 0)</f>
        <v>13</v>
      </c>
      <c r="AG25" s="128" t="str" cm="1">
        <f t="array" ref="AG25">AF25&amp;IF(OR(VALUE(RIGHT(AF25,2))={11,12,13}),"th",IF(OR(VALUE(RIGHT(AF25))={1,2,3}),CHOOSE(RIGHT(AF25),"st","nd","rd"),"th"))</f>
        <v>13th</v>
      </c>
    </row>
    <row r="26" spans="2:33" ht="22.5" customHeight="1" x14ac:dyDescent="0.75">
      <c r="B26" s="251" t="s">
        <v>127</v>
      </c>
      <c r="C26" s="251"/>
      <c r="D26" s="251"/>
      <c r="E26" s="251"/>
    </row>
    <row r="27" spans="2:33" x14ac:dyDescent="0.75">
      <c r="B27" s="251" t="s">
        <v>128</v>
      </c>
      <c r="C27" s="251"/>
      <c r="D27" s="251"/>
      <c r="E27" s="251"/>
    </row>
    <row r="28" spans="2:33" x14ac:dyDescent="0.75">
      <c r="B28" s="239" t="s">
        <v>245</v>
      </c>
      <c r="C28" s="239"/>
      <c r="D28" s="239"/>
      <c r="E28" s="239"/>
    </row>
    <row r="29" spans="2:33" x14ac:dyDescent="0.75">
      <c r="B29" s="251" t="s">
        <v>130</v>
      </c>
      <c r="C29" s="251"/>
      <c r="D29" s="251"/>
      <c r="E29" s="251"/>
    </row>
    <row r="30" spans="2:33" x14ac:dyDescent="0.75">
      <c r="B30" s="251" t="s">
        <v>131</v>
      </c>
      <c r="C30" s="251"/>
      <c r="D30" s="251"/>
      <c r="E30" s="251"/>
    </row>
  </sheetData>
  <sortState xmlns:xlrd2="http://schemas.microsoft.com/office/spreadsheetml/2017/richdata2" ref="AI5:AJ24">
    <sortCondition ref="AJ5:AJ24"/>
  </sortState>
  <mergeCells count="5">
    <mergeCell ref="B29:E29"/>
    <mergeCell ref="B30:E30"/>
    <mergeCell ref="B2:E2"/>
    <mergeCell ref="B26:E26"/>
    <mergeCell ref="B27:E27"/>
  </mergeCells>
  <conditionalFormatting sqref="Y5:AA25">
    <cfRule type="cellIs" dxfId="2" priority="3" operator="lessThan">
      <formula>0</formula>
    </cfRule>
  </conditionalFormatting>
  <conditionalFormatting sqref="AC5:AD25">
    <cfRule type="cellIs" dxfId="1" priority="2" operator="lessThan">
      <formula>0</formula>
    </cfRule>
  </conditionalFormatting>
  <conditionalFormatting sqref="AF5:AG25">
    <cfRule type="cellIs" dxfId="0" priority="1" operator="lessThan">
      <formula>0</formula>
    </cfRule>
  </conditionalFormatting>
  <pageMargins left="0.7" right="0.7" top="0.75" bottom="0.75" header="0.3" footer="0.3"/>
  <pageSetup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5BB1F-E63A-47DF-BD13-97CF4938314D}">
  <dimension ref="A1:T102"/>
  <sheetViews>
    <sheetView showGridLines="0" topLeftCell="A9" workbookViewId="0">
      <selection activeCell="C34" sqref="C34:E34"/>
    </sheetView>
  </sheetViews>
  <sheetFormatPr defaultRowHeight="25.5" x14ac:dyDescent="0.75"/>
  <cols>
    <col min="1" max="1" width="3" style="1" customWidth="1"/>
    <col min="2" max="2" width="30.81640625" style="1" bestFit="1" customWidth="1"/>
    <col min="3" max="3" width="18.08984375" style="1" customWidth="1"/>
    <col min="4" max="4" width="14.1796875" style="1" bestFit="1" customWidth="1"/>
    <col min="5" max="5" width="16.6328125" style="1" bestFit="1" customWidth="1"/>
    <col min="6" max="6" width="2.08984375" style="1" customWidth="1"/>
    <col min="7" max="7" width="30.81640625" style="1" bestFit="1" customWidth="1"/>
    <col min="8" max="8" width="18.08984375" style="1" customWidth="1"/>
    <col min="9" max="10" width="14.1796875" style="1" bestFit="1" customWidth="1"/>
    <col min="11" max="11" width="2" style="24" customWidth="1"/>
    <col min="12" max="12" width="30.81640625" style="1" bestFit="1" customWidth="1"/>
    <col min="13" max="13" width="18.08984375" style="1" customWidth="1"/>
    <col min="14" max="14" width="14.1796875" style="1" bestFit="1" customWidth="1"/>
    <col min="15" max="15" width="16.6328125" style="1" bestFit="1" customWidth="1"/>
    <col min="16" max="16" width="2.90625" style="24" customWidth="1"/>
    <col min="17" max="17" width="30.81640625" style="1" bestFit="1" customWidth="1"/>
    <col min="18" max="18" width="18.08984375" style="1" customWidth="1"/>
    <col min="19" max="19" width="14.1796875" style="1" bestFit="1" customWidth="1"/>
    <col min="20" max="20" width="16.6328125" style="1" bestFit="1" customWidth="1"/>
    <col min="21" max="16384" width="8.7265625" style="24"/>
  </cols>
  <sheetData>
    <row r="1" spans="2:20" ht="15" customHeight="1" thickBot="1" x14ac:dyDescent="0.8"/>
    <row r="2" spans="2:20" ht="40.5" customHeight="1" x14ac:dyDescent="1.65">
      <c r="B2" s="314" t="s">
        <v>218</v>
      </c>
      <c r="C2" s="315"/>
      <c r="D2" s="315"/>
      <c r="E2" s="316"/>
      <c r="F2" s="25"/>
      <c r="G2" s="314" t="s">
        <v>219</v>
      </c>
      <c r="H2" s="315"/>
      <c r="I2" s="315"/>
      <c r="J2" s="316"/>
      <c r="L2" s="314" t="s">
        <v>220</v>
      </c>
      <c r="M2" s="315"/>
      <c r="N2" s="315"/>
      <c r="O2" s="316"/>
      <c r="Q2" s="314" t="s">
        <v>221</v>
      </c>
      <c r="R2" s="315"/>
      <c r="S2" s="315"/>
      <c r="T2" s="316"/>
    </row>
    <row r="3" spans="2:20" ht="31.5" customHeight="1" x14ac:dyDescent="0.75">
      <c r="B3" s="138"/>
      <c r="C3" s="3" t="s">
        <v>17</v>
      </c>
      <c r="D3" s="3" t="s">
        <v>121</v>
      </c>
      <c r="E3" s="26" t="s">
        <v>18</v>
      </c>
      <c r="F3" s="27"/>
      <c r="G3" s="138"/>
      <c r="H3" s="3" t="s">
        <v>17</v>
      </c>
      <c r="I3" s="3" t="s">
        <v>121</v>
      </c>
      <c r="J3" s="26" t="s">
        <v>18</v>
      </c>
      <c r="L3" s="138"/>
      <c r="M3" s="3" t="s">
        <v>17</v>
      </c>
      <c r="N3" s="3" t="s">
        <v>121</v>
      </c>
      <c r="O3" s="26" t="s">
        <v>18</v>
      </c>
      <c r="Q3" s="138"/>
      <c r="R3" s="3" t="s">
        <v>17</v>
      </c>
      <c r="S3" s="3" t="s">
        <v>121</v>
      </c>
      <c r="T3" s="26" t="s">
        <v>18</v>
      </c>
    </row>
    <row r="4" spans="2:20" x14ac:dyDescent="0.75">
      <c r="B4" s="139" t="s">
        <v>0</v>
      </c>
      <c r="C4" s="126">
        <f>'Production Cost Comparison'!C17</f>
        <v>359.85330000000005</v>
      </c>
      <c r="D4" s="126">
        <f>'Production Cost Comparison'!D17</f>
        <v>399.83700000000005</v>
      </c>
      <c r="E4" s="127">
        <f>'Production Cost Comparison'!E17</f>
        <v>439.82069999999999</v>
      </c>
      <c r="F4" s="31"/>
      <c r="G4" s="139" t="s">
        <v>0</v>
      </c>
      <c r="H4" s="126">
        <f>'Production Cost Comparison'!I17</f>
        <v>301.51143000000008</v>
      </c>
      <c r="I4" s="126">
        <f>'Production Cost Comparison'!J17</f>
        <v>335.0127</v>
      </c>
      <c r="J4" s="127">
        <f>'Production Cost Comparison'!K17</f>
        <v>368.51397000000009</v>
      </c>
      <c r="L4" s="139" t="s">
        <v>0</v>
      </c>
      <c r="M4" s="126">
        <f>'Production Cost Comparison'!O17</f>
        <v>259.27452000000005</v>
      </c>
      <c r="N4" s="126">
        <f>'Production Cost Comparison'!P17</f>
        <v>288.08279999999996</v>
      </c>
      <c r="O4" s="127">
        <f>'Production Cost Comparison'!Q17</f>
        <v>316.89107999999999</v>
      </c>
      <c r="Q4" s="139" t="s">
        <v>0</v>
      </c>
      <c r="R4" s="126">
        <f>'Production Cost Comparison'!U17</f>
        <v>266.28912000000003</v>
      </c>
      <c r="S4" s="126">
        <f>'Production Cost Comparison'!V17</f>
        <v>295.8768</v>
      </c>
      <c r="T4" s="127">
        <f>'Production Cost Comparison'!W17</f>
        <v>325.46447999999998</v>
      </c>
    </row>
    <row r="5" spans="2:20" x14ac:dyDescent="0.75">
      <c r="B5" s="139" t="s">
        <v>20</v>
      </c>
      <c r="C5" s="131">
        <f>'Production Cost Comparison'!C27</f>
        <v>531.92322000000001</v>
      </c>
      <c r="D5" s="131">
        <f>'Production Cost Comparison'!D27</f>
        <v>591.02580000000012</v>
      </c>
      <c r="E5" s="132">
        <f>'Production Cost Comparison'!E27</f>
        <v>650.12837999999999</v>
      </c>
      <c r="F5" s="31"/>
      <c r="G5" s="139" t="s">
        <v>20</v>
      </c>
      <c r="H5" s="131">
        <f>'Production Cost Comparison'!I27</f>
        <v>473.5813500000001</v>
      </c>
      <c r="I5" s="131">
        <f>'Production Cost Comparison'!J27</f>
        <v>526.20150000000001</v>
      </c>
      <c r="J5" s="132">
        <f>'Production Cost Comparison'!K27</f>
        <v>578.82165000000009</v>
      </c>
      <c r="L5" s="139" t="s">
        <v>20</v>
      </c>
      <c r="M5" s="131">
        <f>'Production Cost Comparison'!O27</f>
        <v>431.34444000000008</v>
      </c>
      <c r="N5" s="131">
        <f>'Production Cost Comparison'!P27</f>
        <v>479.27159999999998</v>
      </c>
      <c r="O5" s="132">
        <f>'Production Cost Comparison'!Q27</f>
        <v>527.19875999999999</v>
      </c>
      <c r="Q5" s="139" t="s">
        <v>20</v>
      </c>
      <c r="R5" s="131">
        <f>'Production Cost Comparison'!U27</f>
        <v>438.61248000000006</v>
      </c>
      <c r="S5" s="131">
        <f>'Production Cost Comparison'!V27</f>
        <v>487.34720000000004</v>
      </c>
      <c r="T5" s="132">
        <f>'Production Cost Comparison'!W27</f>
        <v>536.08191999999997</v>
      </c>
    </row>
    <row r="6" spans="2:20" x14ac:dyDescent="0.75">
      <c r="B6" s="139" t="s">
        <v>171</v>
      </c>
      <c r="C6" s="50">
        <f>'Yield Estimates'!C4</f>
        <v>30.799999999999997</v>
      </c>
      <c r="D6" s="50">
        <f>'Yield Estimates'!D4</f>
        <v>44</v>
      </c>
      <c r="E6" s="51">
        <f>'Yield Estimates'!E4</f>
        <v>59.84</v>
      </c>
      <c r="F6" s="31"/>
      <c r="G6" s="139" t="s">
        <v>171</v>
      </c>
      <c r="H6" s="50">
        <f>'Yield Estimates'!C5</f>
        <v>45.5</v>
      </c>
      <c r="I6" s="50">
        <f>'Yield Estimates'!D5</f>
        <v>65</v>
      </c>
      <c r="J6" s="51">
        <f>'Yield Estimates'!E5</f>
        <v>94.25</v>
      </c>
      <c r="L6" s="139" t="s">
        <v>171</v>
      </c>
      <c r="M6" s="50">
        <f>'Yield Estimates'!C6</f>
        <v>28</v>
      </c>
      <c r="N6" s="50">
        <f>'Yield Estimates'!D6</f>
        <v>40</v>
      </c>
      <c r="O6" s="51">
        <f>'Yield Estimates'!E6</f>
        <v>56</v>
      </c>
      <c r="Q6" s="139" t="s">
        <v>171</v>
      </c>
      <c r="R6" s="50">
        <f>'Yield Estimates'!C7</f>
        <v>92</v>
      </c>
      <c r="S6" s="50">
        <f>'Yield Estimates'!D7</f>
        <v>115</v>
      </c>
      <c r="T6" s="51">
        <f>'Yield Estimates'!E7</f>
        <v>161</v>
      </c>
    </row>
    <row r="7" spans="2:20" x14ac:dyDescent="0.75">
      <c r="B7" s="139" t="s">
        <v>172</v>
      </c>
      <c r="C7" s="131">
        <f>'Price Analysis'!C4</f>
        <v>13</v>
      </c>
      <c r="D7" s="131">
        <f>'Price Analysis'!D4</f>
        <v>13.8</v>
      </c>
      <c r="E7" s="132">
        <f>'Price Analysis'!E4</f>
        <v>17</v>
      </c>
      <c r="F7" s="31"/>
      <c r="G7" s="139" t="s">
        <v>172</v>
      </c>
      <c r="H7" s="131">
        <f>'Price Analysis'!C5</f>
        <v>6.5</v>
      </c>
      <c r="I7" s="131">
        <f>'Price Analysis'!D5</f>
        <v>7.25</v>
      </c>
      <c r="J7" s="132">
        <f>'Price Analysis'!E5</f>
        <v>9</v>
      </c>
      <c r="L7" s="139" t="s">
        <v>172</v>
      </c>
      <c r="M7" s="131">
        <f>'Price Analysis'!C6</f>
        <v>11</v>
      </c>
      <c r="N7" s="131">
        <f>'Price Analysis'!D6</f>
        <v>12</v>
      </c>
      <c r="O7" s="132">
        <f>'Price Analysis'!E6</f>
        <v>16</v>
      </c>
      <c r="Q7" s="139" t="s">
        <v>172</v>
      </c>
      <c r="R7" s="131">
        <f>'Price Analysis'!C7</f>
        <v>3</v>
      </c>
      <c r="S7" s="131">
        <f>'Price Analysis'!D7</f>
        <v>4</v>
      </c>
      <c r="T7" s="132">
        <f>'Price Analysis'!E7</f>
        <v>5</v>
      </c>
    </row>
    <row r="8" spans="2:20" ht="28.5" customHeight="1" x14ac:dyDescent="0.75">
      <c r="B8" s="140" t="s">
        <v>173</v>
      </c>
      <c r="C8" s="3"/>
      <c r="D8" s="3"/>
      <c r="E8" s="26"/>
      <c r="F8" s="31"/>
      <c r="G8" s="140" t="s">
        <v>173</v>
      </c>
      <c r="H8" s="3"/>
      <c r="I8" s="3"/>
      <c r="J8" s="26"/>
      <c r="L8" s="140" t="s">
        <v>173</v>
      </c>
      <c r="M8" s="3"/>
      <c r="N8" s="3"/>
      <c r="O8" s="26"/>
      <c r="Q8" s="140" t="s">
        <v>173</v>
      </c>
      <c r="R8" s="3"/>
      <c r="S8" s="3"/>
      <c r="T8" s="26"/>
    </row>
    <row r="9" spans="2:20" x14ac:dyDescent="0.75">
      <c r="B9" s="139" t="s">
        <v>174</v>
      </c>
      <c r="C9" s="126">
        <f>'Profitability Analysis'!C5</f>
        <v>400.4</v>
      </c>
      <c r="D9" s="126">
        <f>'Profitability Analysis'!D5</f>
        <v>607.20000000000005</v>
      </c>
      <c r="E9" s="127">
        <f>'Profitability Analysis'!E5</f>
        <v>1017.2800000000001</v>
      </c>
      <c r="F9" s="31"/>
      <c r="G9" s="139" t="s">
        <v>174</v>
      </c>
      <c r="H9" s="126">
        <f>'Profitability Analysis'!C6</f>
        <v>295.75</v>
      </c>
      <c r="I9" s="126">
        <f>'Profitability Analysis'!D6</f>
        <v>471.25</v>
      </c>
      <c r="J9" s="127">
        <f>'Profitability Analysis'!E6</f>
        <v>848.25</v>
      </c>
      <c r="L9" s="139" t="s">
        <v>174</v>
      </c>
      <c r="M9" s="126">
        <f>'Profitability Analysis'!C7</f>
        <v>308</v>
      </c>
      <c r="N9" s="126">
        <f>'Profitability Analysis'!D7</f>
        <v>480</v>
      </c>
      <c r="O9" s="127">
        <f>'Profitability Analysis'!E7</f>
        <v>896</v>
      </c>
      <c r="Q9" s="139" t="s">
        <v>174</v>
      </c>
      <c r="R9" s="126">
        <f>'Profitability Analysis'!C8</f>
        <v>276</v>
      </c>
      <c r="S9" s="126">
        <f>'Profitability Analysis'!D8</f>
        <v>460</v>
      </c>
      <c r="T9" s="127">
        <f>'Profitability Analysis'!E8</f>
        <v>805</v>
      </c>
    </row>
    <row r="10" spans="2:20" x14ac:dyDescent="0.75">
      <c r="B10" s="139" t="s">
        <v>175</v>
      </c>
      <c r="C10" s="131">
        <f>'Profitability Analysis'!F5</f>
        <v>0.56299999999993133</v>
      </c>
      <c r="D10" s="131">
        <f>'Profitability Analysis'!G5</f>
        <v>207.363</v>
      </c>
      <c r="E10" s="132">
        <f>'Profitability Analysis'!H5</f>
        <v>617.44299999999998</v>
      </c>
      <c r="F10" s="31"/>
      <c r="G10" s="139" t="s">
        <v>175</v>
      </c>
      <c r="H10" s="131">
        <f>'Profitability Analysis'!F6</f>
        <v>-39.262699999999995</v>
      </c>
      <c r="I10" s="131">
        <f>'Profitability Analysis'!G6</f>
        <v>136.2373</v>
      </c>
      <c r="J10" s="132">
        <f>'Profitability Analysis'!H6</f>
        <v>513.2373</v>
      </c>
      <c r="L10" s="139" t="s">
        <v>175</v>
      </c>
      <c r="M10" s="131">
        <f>'Profitability Analysis'!F7</f>
        <v>19.917200000000037</v>
      </c>
      <c r="N10" s="131">
        <f>'Profitability Analysis'!G7</f>
        <v>191.91720000000004</v>
      </c>
      <c r="O10" s="132">
        <f>'Profitability Analysis'!H7</f>
        <v>607.91720000000009</v>
      </c>
      <c r="Q10" s="139" t="s">
        <v>175</v>
      </c>
      <c r="R10" s="131">
        <f>'Profitability Analysis'!F8</f>
        <v>-19.876800000000003</v>
      </c>
      <c r="S10" s="131">
        <f>'Profitability Analysis'!G8</f>
        <v>164.1232</v>
      </c>
      <c r="T10" s="132">
        <f>'Profitability Analysis'!H8</f>
        <v>509.1232</v>
      </c>
    </row>
    <row r="11" spans="2:20" ht="28.5" customHeight="1" x14ac:dyDescent="0.75">
      <c r="B11" s="140" t="s">
        <v>187</v>
      </c>
      <c r="C11" s="3" t="s">
        <v>109</v>
      </c>
      <c r="D11" s="317" t="s">
        <v>110</v>
      </c>
      <c r="E11" s="318"/>
      <c r="F11" s="31"/>
      <c r="G11" s="140" t="s">
        <v>187</v>
      </c>
      <c r="H11" s="3" t="s">
        <v>109</v>
      </c>
      <c r="I11" s="317" t="s">
        <v>110</v>
      </c>
      <c r="J11" s="318"/>
      <c r="L11" s="140" t="s">
        <v>187</v>
      </c>
      <c r="M11" s="3" t="s">
        <v>109</v>
      </c>
      <c r="N11" s="317" t="s">
        <v>110</v>
      </c>
      <c r="O11" s="318"/>
      <c r="Q11" s="140" t="s">
        <v>187</v>
      </c>
      <c r="R11" s="3" t="s">
        <v>109</v>
      </c>
      <c r="S11" s="317" t="s">
        <v>110</v>
      </c>
      <c r="T11" s="318"/>
    </row>
    <row r="12" spans="2:20" x14ac:dyDescent="0.75">
      <c r="B12" s="139" t="s">
        <v>176</v>
      </c>
      <c r="C12" s="126">
        <f>'Break-Even Analysis'!C31</f>
        <v>9.0872045454545471</v>
      </c>
      <c r="D12" s="319">
        <f>'Break-Even Analysis'!D31</f>
        <v>28.973695652173916</v>
      </c>
      <c r="E12" s="320"/>
      <c r="F12" s="31"/>
      <c r="G12" s="139" t="s">
        <v>176</v>
      </c>
      <c r="H12" s="126">
        <f>'Break-Even Analysis'!C32</f>
        <v>5.1540415384615388</v>
      </c>
      <c r="I12" s="319">
        <f>'Break-Even Analysis'!D32</f>
        <v>46.208648275862068</v>
      </c>
      <c r="J12" s="320"/>
      <c r="L12" s="139" t="s">
        <v>176</v>
      </c>
      <c r="M12" s="126">
        <f>'Break-Even Analysis'!C33</f>
        <v>7.2020699999999991</v>
      </c>
      <c r="N12" s="319">
        <f>'Break-Even Analysis'!D33</f>
        <v>24.006899999999998</v>
      </c>
      <c r="O12" s="320"/>
      <c r="Q12" s="139" t="s">
        <v>176</v>
      </c>
      <c r="R12" s="126">
        <f>'Break-Even Analysis'!C34</f>
        <v>2.572841739130435</v>
      </c>
      <c r="S12" s="319">
        <f>'Break-Even Analysis'!D34</f>
        <v>73.969200000000001</v>
      </c>
      <c r="T12" s="320"/>
    </row>
    <row r="13" spans="2:20" x14ac:dyDescent="0.75">
      <c r="B13" s="139" t="s">
        <v>177</v>
      </c>
      <c r="C13" s="131">
        <f>'Break-Even Analysis'!E31</f>
        <v>13.432404545454547</v>
      </c>
      <c r="D13" s="321">
        <f>'Break-Even Analysis'!F31</f>
        <v>42.827956521739139</v>
      </c>
      <c r="E13" s="322"/>
      <c r="F13" s="31"/>
      <c r="G13" s="139" t="s">
        <v>177</v>
      </c>
      <c r="H13" s="131">
        <f>'Break-Even Analysis'!E32</f>
        <v>8.0954076923076919</v>
      </c>
      <c r="I13" s="321">
        <f>'Break-Even Analysis'!F32</f>
        <v>72.579517241379307</v>
      </c>
      <c r="J13" s="322"/>
      <c r="L13" s="139" t="s">
        <v>177</v>
      </c>
      <c r="M13" s="131">
        <f>'Break-Even Analysis'!E33</f>
        <v>11.98179</v>
      </c>
      <c r="N13" s="321">
        <f>'Break-Even Analysis'!F33</f>
        <v>39.939299999999996</v>
      </c>
      <c r="O13" s="322"/>
      <c r="Q13" s="139" t="s">
        <v>177</v>
      </c>
      <c r="R13" s="131">
        <f>'Break-Even Analysis'!E34</f>
        <v>4.2378017391304352</v>
      </c>
      <c r="S13" s="321">
        <f>'Break-Even Analysis'!F34</f>
        <v>121.83680000000001</v>
      </c>
      <c r="T13" s="322"/>
    </row>
    <row r="14" spans="2:20" ht="30" customHeight="1" x14ac:dyDescent="0.75">
      <c r="B14" s="311" t="s">
        <v>180</v>
      </c>
      <c r="C14" s="312"/>
      <c r="D14" s="312"/>
      <c r="E14" s="313"/>
      <c r="F14" s="31"/>
      <c r="G14" s="138" t="s">
        <v>180</v>
      </c>
      <c r="H14" s="143"/>
      <c r="I14" s="143"/>
      <c r="J14" s="144"/>
      <c r="L14" s="138" t="s">
        <v>180</v>
      </c>
      <c r="M14" s="143"/>
      <c r="N14" s="143"/>
      <c r="O14" s="144"/>
      <c r="Q14" s="138" t="s">
        <v>180</v>
      </c>
      <c r="R14" s="143"/>
      <c r="S14" s="143"/>
      <c r="T14" s="144"/>
    </row>
    <row r="15" spans="2:20" x14ac:dyDescent="0.75">
      <c r="B15" s="139" t="s">
        <v>174</v>
      </c>
      <c r="C15" s="324" t="str">
        <f>'Crop Rankings'!AA5</f>
        <v>2nd</v>
      </c>
      <c r="D15" s="325"/>
      <c r="E15" s="326"/>
      <c r="F15" s="31"/>
      <c r="G15" s="139" t="s">
        <v>174</v>
      </c>
      <c r="H15" s="324" t="str">
        <f>'Crop Rankings'!AA6</f>
        <v>8th</v>
      </c>
      <c r="I15" s="325"/>
      <c r="J15" s="326"/>
      <c r="L15" s="139" t="s">
        <v>174</v>
      </c>
      <c r="M15" s="324" t="str">
        <f>'Crop Rankings'!AA7</f>
        <v>7th</v>
      </c>
      <c r="N15" s="325"/>
      <c r="O15" s="326"/>
      <c r="Q15" s="139" t="s">
        <v>174</v>
      </c>
      <c r="R15" s="324" t="str">
        <f>'Crop Rankings'!AA8</f>
        <v>11th</v>
      </c>
      <c r="S15" s="325"/>
      <c r="T15" s="326"/>
    </row>
    <row r="16" spans="2:20" x14ac:dyDescent="0.75">
      <c r="B16" s="139" t="s">
        <v>178</v>
      </c>
      <c r="C16" s="327" t="str">
        <f>'Crop Rankings'!AD5</f>
        <v>4th</v>
      </c>
      <c r="D16" s="328"/>
      <c r="E16" s="329"/>
      <c r="F16" s="31"/>
      <c r="G16" s="139" t="s">
        <v>178</v>
      </c>
      <c r="H16" s="327" t="str">
        <f>'Crop Rankings'!AD6</f>
        <v>12th</v>
      </c>
      <c r="I16" s="328"/>
      <c r="J16" s="329"/>
      <c r="L16" s="139" t="s">
        <v>178</v>
      </c>
      <c r="M16" s="327" t="str">
        <f>'Crop Rankings'!AD7</f>
        <v>5th</v>
      </c>
      <c r="N16" s="328"/>
      <c r="O16" s="329"/>
      <c r="Q16" s="139" t="s">
        <v>178</v>
      </c>
      <c r="R16" s="327" t="str">
        <f>'Crop Rankings'!AD8</f>
        <v>7th</v>
      </c>
      <c r="S16" s="328"/>
      <c r="T16" s="329"/>
    </row>
    <row r="17" spans="2:20" ht="26" thickBot="1" x14ac:dyDescent="0.8">
      <c r="B17" s="145" t="s">
        <v>179</v>
      </c>
      <c r="C17" s="330" t="str">
        <f>'Crop Rankings'!AG5</f>
        <v>2nd</v>
      </c>
      <c r="D17" s="331"/>
      <c r="E17" s="332"/>
      <c r="F17" s="31"/>
      <c r="G17" s="145" t="s">
        <v>179</v>
      </c>
      <c r="H17" s="330" t="str">
        <f>'Crop Rankings'!AG6</f>
        <v>5th</v>
      </c>
      <c r="I17" s="331"/>
      <c r="J17" s="332"/>
      <c r="L17" s="145" t="s">
        <v>179</v>
      </c>
      <c r="M17" s="330" t="str">
        <f>'Crop Rankings'!AG7</f>
        <v>4th</v>
      </c>
      <c r="N17" s="331"/>
      <c r="O17" s="332"/>
      <c r="Q17" s="145" t="s">
        <v>179</v>
      </c>
      <c r="R17" s="330" t="str">
        <f>'Crop Rankings'!AG8</f>
        <v>7th</v>
      </c>
      <c r="S17" s="331"/>
      <c r="T17" s="332"/>
    </row>
    <row r="18" spans="2:20" ht="26" thickBot="1" x14ac:dyDescent="0.8">
      <c r="B18" s="323"/>
      <c r="C18" s="323"/>
      <c r="D18" s="323"/>
      <c r="E18" s="323"/>
      <c r="F18" s="31"/>
      <c r="G18" s="333"/>
      <c r="H18" s="333"/>
      <c r="I18" s="333"/>
      <c r="J18" s="333"/>
      <c r="L18" s="333"/>
      <c r="M18" s="333"/>
      <c r="N18" s="333"/>
      <c r="O18" s="333"/>
      <c r="Q18" s="323"/>
      <c r="R18" s="323"/>
      <c r="S18" s="323"/>
      <c r="T18" s="323"/>
    </row>
    <row r="19" spans="2:20" ht="40.5" customHeight="1" x14ac:dyDescent="1.65">
      <c r="B19" s="314" t="s">
        <v>222</v>
      </c>
      <c r="C19" s="315"/>
      <c r="D19" s="315"/>
      <c r="E19" s="316"/>
      <c r="F19" s="25"/>
      <c r="G19" s="314" t="s">
        <v>223</v>
      </c>
      <c r="H19" s="315"/>
      <c r="I19" s="315"/>
      <c r="J19" s="316"/>
      <c r="L19" s="314" t="s">
        <v>224</v>
      </c>
      <c r="M19" s="315"/>
      <c r="N19" s="315"/>
      <c r="O19" s="316"/>
      <c r="Q19" s="314" t="s">
        <v>225</v>
      </c>
      <c r="R19" s="315"/>
      <c r="S19" s="315"/>
      <c r="T19" s="316"/>
    </row>
    <row r="20" spans="2:20" ht="31.5" customHeight="1" x14ac:dyDescent="0.75">
      <c r="B20" s="138"/>
      <c r="C20" s="3" t="s">
        <v>17</v>
      </c>
      <c r="D20" s="3" t="s">
        <v>121</v>
      </c>
      <c r="E20" s="26" t="s">
        <v>18</v>
      </c>
      <c r="F20" s="27"/>
      <c r="G20" s="138"/>
      <c r="H20" s="3" t="s">
        <v>17</v>
      </c>
      <c r="I20" s="3" t="s">
        <v>121</v>
      </c>
      <c r="J20" s="26" t="s">
        <v>18</v>
      </c>
      <c r="L20" s="138"/>
      <c r="M20" s="3" t="s">
        <v>17</v>
      </c>
      <c r="N20" s="3" t="s">
        <v>121</v>
      </c>
      <c r="O20" s="26" t="s">
        <v>18</v>
      </c>
      <c r="Q20" s="138"/>
      <c r="R20" s="3" t="s">
        <v>17</v>
      </c>
      <c r="S20" s="3" t="s">
        <v>121</v>
      </c>
      <c r="T20" s="26" t="s">
        <v>18</v>
      </c>
    </row>
    <row r="21" spans="2:20" x14ac:dyDescent="0.75">
      <c r="B21" s="139" t="s">
        <v>0</v>
      </c>
      <c r="C21" s="126">
        <f>'Production Cost Comparison'!AA17</f>
        <v>525.51954000000001</v>
      </c>
      <c r="D21" s="126">
        <f>'Production Cost Comparison'!AB17</f>
        <v>583.91060000000016</v>
      </c>
      <c r="E21" s="127">
        <f>'Production Cost Comparison'!AC17</f>
        <v>642.3016600000002</v>
      </c>
      <c r="F21" s="31"/>
      <c r="G21" s="139" t="s">
        <v>0</v>
      </c>
      <c r="H21" s="126">
        <f>'Production Cost Comparison'!AG17</f>
        <v>264.11688000000004</v>
      </c>
      <c r="I21" s="126">
        <f>'Production Cost Comparison'!AH17</f>
        <v>293.46319999999997</v>
      </c>
      <c r="J21" s="127">
        <f>'Production Cost Comparison'!AI17</f>
        <v>322.80951999999991</v>
      </c>
      <c r="L21" s="139" t="s">
        <v>0</v>
      </c>
      <c r="M21" s="126">
        <f>'Production Cost Comparison'!AM17</f>
        <v>269.15608269000006</v>
      </c>
      <c r="N21" s="126">
        <f>'Production Cost Comparison'!AN17</f>
        <v>299.06231410000004</v>
      </c>
      <c r="O21" s="127">
        <f>'Production Cost Comparison'!AO17</f>
        <v>328.96854551000001</v>
      </c>
      <c r="Q21" s="139" t="s">
        <v>0</v>
      </c>
      <c r="R21" s="126">
        <f>'Production Cost Comparison'!AS17</f>
        <v>329.22027000000003</v>
      </c>
      <c r="S21" s="126">
        <f>'Production Cost Comparison'!AT17</f>
        <v>365.80029999999999</v>
      </c>
      <c r="T21" s="127">
        <f>'Production Cost Comparison'!AU17</f>
        <v>402.38033000000007</v>
      </c>
    </row>
    <row r="22" spans="2:20" x14ac:dyDescent="0.75">
      <c r="B22" s="139" t="s">
        <v>20</v>
      </c>
      <c r="C22" s="131">
        <f>'Production Cost Comparison'!AA27</f>
        <v>697.8429000000001</v>
      </c>
      <c r="D22" s="131">
        <f>'Production Cost Comparison'!AB27</f>
        <v>775.3810000000002</v>
      </c>
      <c r="E22" s="132">
        <f>'Production Cost Comparison'!AC27</f>
        <v>852.91910000000018</v>
      </c>
      <c r="F22" s="31"/>
      <c r="G22" s="139" t="s">
        <v>20</v>
      </c>
      <c r="H22" s="131">
        <f>'Production Cost Comparison'!AG27</f>
        <v>436.18680000000006</v>
      </c>
      <c r="I22" s="131">
        <f>'Production Cost Comparison'!AH27</f>
        <v>484.65199999999999</v>
      </c>
      <c r="J22" s="132">
        <f>'Production Cost Comparison'!AI27</f>
        <v>533.11719999999991</v>
      </c>
      <c r="L22" s="139" t="s">
        <v>20</v>
      </c>
      <c r="M22" s="131">
        <f>'Production Cost Comparison'!AM27</f>
        <v>441.22600269000009</v>
      </c>
      <c r="N22" s="131">
        <f>'Production Cost Comparison'!AN27</f>
        <v>490.25111410000005</v>
      </c>
      <c r="O22" s="132">
        <f>'Production Cost Comparison'!AO27</f>
        <v>539.27622551000002</v>
      </c>
      <c r="Q22" s="139" t="s">
        <v>20</v>
      </c>
      <c r="R22" s="131">
        <f>'Production Cost Comparison'!AS27</f>
        <v>501.29019000000005</v>
      </c>
      <c r="S22" s="131">
        <f>'Production Cost Comparison'!AT27</f>
        <v>556.98910000000001</v>
      </c>
      <c r="T22" s="132">
        <f>'Production Cost Comparison'!AU27</f>
        <v>612.68801000000008</v>
      </c>
    </row>
    <row r="23" spans="2:20" x14ac:dyDescent="0.75">
      <c r="B23" s="139" t="s">
        <v>171</v>
      </c>
      <c r="C23" s="50">
        <f>'Yield Estimates'!C8</f>
        <v>109.60000000000001</v>
      </c>
      <c r="D23" s="50">
        <f>'Yield Estimates'!D8</f>
        <v>137</v>
      </c>
      <c r="E23" s="51">
        <f>'Yield Estimates'!E8</f>
        <v>212.35</v>
      </c>
      <c r="F23" s="31"/>
      <c r="G23" s="139" t="s">
        <v>171</v>
      </c>
      <c r="H23" s="50">
        <f>'Yield Estimates'!C9</f>
        <v>34.299999999999997</v>
      </c>
      <c r="I23" s="50">
        <f>'Yield Estimates'!D9</f>
        <v>49</v>
      </c>
      <c r="J23" s="51">
        <f>'Yield Estimates'!E9</f>
        <v>78.400000000000006</v>
      </c>
      <c r="L23" s="139" t="s">
        <v>171</v>
      </c>
      <c r="M23" s="50">
        <f>'Yield Estimates'!C10</f>
        <v>32.9</v>
      </c>
      <c r="N23" s="50">
        <f>'Yield Estimates'!D10</f>
        <v>47</v>
      </c>
      <c r="O23" s="51">
        <f>'Yield Estimates'!E10</f>
        <v>70.5</v>
      </c>
      <c r="Q23" s="139" t="s">
        <v>171</v>
      </c>
      <c r="R23" s="50">
        <f>'Yield Estimates'!C11</f>
        <v>56</v>
      </c>
      <c r="S23" s="50">
        <f>'Yield Estimates'!D11</f>
        <v>80</v>
      </c>
      <c r="T23" s="51">
        <f>'Yield Estimates'!E11</f>
        <v>104</v>
      </c>
    </row>
    <row r="24" spans="2:20" x14ac:dyDescent="0.75">
      <c r="B24" s="139" t="s">
        <v>172</v>
      </c>
      <c r="C24" s="131">
        <f>'Price Analysis'!C8</f>
        <v>4.75</v>
      </c>
      <c r="D24" s="131">
        <f>'Price Analysis'!D8</f>
        <v>5.6</v>
      </c>
      <c r="E24" s="132">
        <f>'Price Analysis'!E8</f>
        <v>6.5</v>
      </c>
      <c r="F24" s="31"/>
      <c r="G24" s="139" t="s">
        <v>172</v>
      </c>
      <c r="H24" s="131">
        <f>'Price Analysis'!C9</f>
        <v>6.5</v>
      </c>
      <c r="I24" s="131">
        <f>'Price Analysis'!D9</f>
        <v>7.5</v>
      </c>
      <c r="J24" s="132">
        <f>'Price Analysis'!E9</f>
        <v>9</v>
      </c>
      <c r="L24" s="139" t="s">
        <v>172</v>
      </c>
      <c r="M24" s="131">
        <f>'Price Analysis'!C10</f>
        <v>9</v>
      </c>
      <c r="N24" s="131">
        <f>'Price Analysis'!D10</f>
        <v>11</v>
      </c>
      <c r="O24" s="132">
        <f>'Price Analysis'!E10</f>
        <v>13</v>
      </c>
      <c r="Q24" s="139" t="s">
        <v>172</v>
      </c>
      <c r="R24" s="131">
        <f>'Price Analysis'!C11</f>
        <v>5</v>
      </c>
      <c r="S24" s="131">
        <f>'Price Analysis'!D11</f>
        <v>5.5</v>
      </c>
      <c r="T24" s="132">
        <f>'Price Analysis'!E11</f>
        <v>6</v>
      </c>
    </row>
    <row r="25" spans="2:20" ht="28.5" customHeight="1" x14ac:dyDescent="0.75">
      <c r="B25" s="140" t="s">
        <v>173</v>
      </c>
      <c r="C25" s="3"/>
      <c r="D25" s="3"/>
      <c r="E25" s="26"/>
      <c r="F25" s="31"/>
      <c r="G25" s="140" t="s">
        <v>173</v>
      </c>
      <c r="H25" s="3"/>
      <c r="I25" s="3"/>
      <c r="J25" s="26"/>
      <c r="L25" s="140" t="s">
        <v>173</v>
      </c>
      <c r="M25" s="3"/>
      <c r="N25" s="3"/>
      <c r="O25" s="26"/>
      <c r="Q25" s="140" t="s">
        <v>173</v>
      </c>
      <c r="R25" s="3"/>
      <c r="S25" s="3"/>
      <c r="T25" s="26"/>
    </row>
    <row r="26" spans="2:20" x14ac:dyDescent="0.75">
      <c r="B26" s="139" t="s">
        <v>174</v>
      </c>
      <c r="C26" s="126">
        <f>'Profitability Analysis'!C9</f>
        <v>520.6</v>
      </c>
      <c r="D26" s="126">
        <f>'Profitability Analysis'!D9</f>
        <v>767.19999999999993</v>
      </c>
      <c r="E26" s="127">
        <f>'Profitability Analysis'!E9</f>
        <v>1380.2749999999999</v>
      </c>
      <c r="F26" s="31"/>
      <c r="G26" s="139" t="s">
        <v>174</v>
      </c>
      <c r="H26" s="126">
        <f>'Profitability Analysis'!C10</f>
        <v>222.95</v>
      </c>
      <c r="I26" s="126">
        <f>'Profitability Analysis'!D10</f>
        <v>367.5</v>
      </c>
      <c r="J26" s="127">
        <f>'Profitability Analysis'!E10</f>
        <v>705.6</v>
      </c>
      <c r="L26" s="139" t="s">
        <v>174</v>
      </c>
      <c r="M26" s="126">
        <f>'Profitability Analysis'!C11</f>
        <v>296.09999999999997</v>
      </c>
      <c r="N26" s="126">
        <f>'Profitability Analysis'!D11</f>
        <v>517</v>
      </c>
      <c r="O26" s="127">
        <f>'Profitability Analysis'!E11</f>
        <v>916.5</v>
      </c>
      <c r="Q26" s="139" t="s">
        <v>174</v>
      </c>
      <c r="R26" s="126">
        <f>'Profitability Analysis'!C12</f>
        <v>280</v>
      </c>
      <c r="S26" s="126">
        <f>'Profitability Analysis'!D12</f>
        <v>440</v>
      </c>
      <c r="T26" s="127">
        <f>'Profitability Analysis'!E12</f>
        <v>624</v>
      </c>
    </row>
    <row r="27" spans="2:20" x14ac:dyDescent="0.75">
      <c r="B27" s="139" t="s">
        <v>175</v>
      </c>
      <c r="C27" s="131">
        <f>'Profitability Analysis'!F9</f>
        <v>-63.310600000000136</v>
      </c>
      <c r="D27" s="131">
        <f>'Profitability Analysis'!G9</f>
        <v>183.28939999999977</v>
      </c>
      <c r="E27" s="132">
        <f>'Profitability Analysis'!H9</f>
        <v>796.3643999999997</v>
      </c>
      <c r="F27" s="31"/>
      <c r="G27" s="139" t="s">
        <v>175</v>
      </c>
      <c r="H27" s="131">
        <f>'Profitability Analysis'!F10</f>
        <v>-70.513199999999983</v>
      </c>
      <c r="I27" s="131">
        <f>'Profitability Analysis'!G10</f>
        <v>74.036800000000028</v>
      </c>
      <c r="J27" s="132">
        <f>'Profitability Analysis'!H10</f>
        <v>412.13680000000005</v>
      </c>
      <c r="L27" s="139" t="s">
        <v>175</v>
      </c>
      <c r="M27" s="131">
        <f>'Profitability Analysis'!F11</f>
        <v>-2.9623141000000714</v>
      </c>
      <c r="N27" s="131">
        <f>'Profitability Analysis'!G11</f>
        <v>217.93768589999996</v>
      </c>
      <c r="O27" s="132">
        <f>'Profitability Analysis'!H11</f>
        <v>617.43768589999991</v>
      </c>
      <c r="Q27" s="139" t="s">
        <v>175</v>
      </c>
      <c r="R27" s="131">
        <f>'Profitability Analysis'!F12</f>
        <v>-85.800299999999993</v>
      </c>
      <c r="S27" s="131">
        <f>'Profitability Analysis'!G12</f>
        <v>74.199700000000007</v>
      </c>
      <c r="T27" s="132">
        <f>'Profitability Analysis'!H12</f>
        <v>258.19970000000001</v>
      </c>
    </row>
    <row r="28" spans="2:20" ht="28.5" customHeight="1" x14ac:dyDescent="0.75">
      <c r="B28" s="140" t="s">
        <v>187</v>
      </c>
      <c r="C28" s="3" t="s">
        <v>109</v>
      </c>
      <c r="D28" s="317" t="s">
        <v>110</v>
      </c>
      <c r="E28" s="318"/>
      <c r="F28" s="31"/>
      <c r="G28" s="140" t="s">
        <v>187</v>
      </c>
      <c r="H28" s="3" t="s">
        <v>109</v>
      </c>
      <c r="I28" s="317" t="s">
        <v>110</v>
      </c>
      <c r="J28" s="318"/>
      <c r="L28" s="140" t="s">
        <v>187</v>
      </c>
      <c r="M28" s="3" t="s">
        <v>109</v>
      </c>
      <c r="N28" s="317" t="s">
        <v>110</v>
      </c>
      <c r="O28" s="318"/>
      <c r="Q28" s="140" t="s">
        <v>187</v>
      </c>
      <c r="R28" s="3" t="s">
        <v>109</v>
      </c>
      <c r="S28" s="317" t="s">
        <v>110</v>
      </c>
      <c r="T28" s="318"/>
    </row>
    <row r="29" spans="2:20" x14ac:dyDescent="0.75">
      <c r="B29" s="139" t="s">
        <v>176</v>
      </c>
      <c r="C29" s="126">
        <f>'Break-Even Analysis'!C35</f>
        <v>4.2621211678832127</v>
      </c>
      <c r="D29" s="319">
        <f>'Break-Even Analysis'!D35</f>
        <v>104.26975000000003</v>
      </c>
      <c r="E29" s="320"/>
      <c r="F29" s="31"/>
      <c r="G29" s="139" t="s">
        <v>176</v>
      </c>
      <c r="H29" s="126">
        <f>'Break-Even Analysis'!C36</f>
        <v>5.9890448979591833</v>
      </c>
      <c r="I29" s="319">
        <f>'Break-Even Analysis'!D36</f>
        <v>39.128426666666662</v>
      </c>
      <c r="J29" s="320"/>
      <c r="L29" s="139" t="s">
        <v>176</v>
      </c>
      <c r="M29" s="126">
        <f>'Break-Even Analysis'!C37</f>
        <v>6.3630279595744685</v>
      </c>
      <c r="N29" s="319">
        <f>'Break-Even Analysis'!D37</f>
        <v>27.187483100000005</v>
      </c>
      <c r="O29" s="320"/>
      <c r="Q29" s="139" t="s">
        <v>176</v>
      </c>
      <c r="R29" s="126">
        <f>'Break-Even Analysis'!C38</f>
        <v>4.5725037500000001</v>
      </c>
      <c r="S29" s="319">
        <f>'Break-Even Analysis'!D38</f>
        <v>66.509145454545447</v>
      </c>
      <c r="T29" s="320"/>
    </row>
    <row r="30" spans="2:20" x14ac:dyDescent="0.75">
      <c r="B30" s="139" t="s">
        <v>177</v>
      </c>
      <c r="C30" s="131">
        <f>'Break-Even Analysis'!E35</f>
        <v>5.6597153284671551</v>
      </c>
      <c r="D30" s="321">
        <f>'Break-Even Analysis'!F35</f>
        <v>138.46089285714291</v>
      </c>
      <c r="E30" s="322"/>
      <c r="F30" s="31"/>
      <c r="G30" s="139" t="s">
        <v>177</v>
      </c>
      <c r="H30" s="131">
        <f>'Break-Even Analysis'!E36</f>
        <v>9.8908571428571435</v>
      </c>
      <c r="I30" s="321">
        <f>'Break-Even Analysis'!F36</f>
        <v>64.620266666666666</v>
      </c>
      <c r="J30" s="322"/>
      <c r="L30" s="139" t="s">
        <v>177</v>
      </c>
      <c r="M30" s="131">
        <f>'Break-Even Analysis'!E37</f>
        <v>10.430874768085108</v>
      </c>
      <c r="N30" s="321">
        <f>'Break-Even Analysis'!F37</f>
        <v>44.568283100000002</v>
      </c>
      <c r="O30" s="322"/>
      <c r="Q30" s="139" t="s">
        <v>177</v>
      </c>
      <c r="R30" s="131">
        <f>'Break-Even Analysis'!E38</f>
        <v>6.9623637499999997</v>
      </c>
      <c r="S30" s="321">
        <f>'Break-Even Analysis'!F38</f>
        <v>101.27074545454546</v>
      </c>
      <c r="T30" s="322"/>
    </row>
    <row r="31" spans="2:20" ht="30" customHeight="1" x14ac:dyDescent="0.75">
      <c r="B31" s="138" t="s">
        <v>180</v>
      </c>
      <c r="C31" s="143"/>
      <c r="D31" s="143"/>
      <c r="E31" s="144"/>
      <c r="F31" s="31"/>
      <c r="G31" s="138" t="s">
        <v>180</v>
      </c>
      <c r="H31" s="143"/>
      <c r="I31" s="143"/>
      <c r="J31" s="144"/>
      <c r="L31" s="138" t="s">
        <v>180</v>
      </c>
      <c r="M31" s="143"/>
      <c r="N31" s="143"/>
      <c r="O31" s="144"/>
      <c r="Q31" s="138" t="s">
        <v>180</v>
      </c>
      <c r="R31" s="143"/>
      <c r="S31" s="143"/>
      <c r="T31" s="144"/>
    </row>
    <row r="32" spans="2:20" x14ac:dyDescent="0.75">
      <c r="B32" s="139" t="s">
        <v>174</v>
      </c>
      <c r="C32" s="324" t="str">
        <f>'Crop Rankings'!AA9</f>
        <v>1st</v>
      </c>
      <c r="D32" s="325"/>
      <c r="E32" s="326"/>
      <c r="F32" s="31"/>
      <c r="G32" s="139" t="s">
        <v>174</v>
      </c>
      <c r="H32" s="324" t="str">
        <f>'Crop Rankings'!AA10</f>
        <v>20th</v>
      </c>
      <c r="I32" s="325"/>
      <c r="J32" s="326"/>
      <c r="L32" s="139" t="s">
        <v>174</v>
      </c>
      <c r="M32" s="324" t="str">
        <f>'Crop Rankings'!AA11</f>
        <v>3rd</v>
      </c>
      <c r="N32" s="325"/>
      <c r="O32" s="326"/>
      <c r="Q32" s="139" t="s">
        <v>174</v>
      </c>
      <c r="R32" s="324" t="str">
        <f>'Crop Rankings'!AA12</f>
        <v>12th</v>
      </c>
      <c r="S32" s="325"/>
      <c r="T32" s="326"/>
    </row>
    <row r="33" spans="2:20" x14ac:dyDescent="0.75">
      <c r="B33" s="139" t="s">
        <v>178</v>
      </c>
      <c r="C33" s="327" t="str">
        <f>'Crop Rankings'!AD9</f>
        <v>6th</v>
      </c>
      <c r="D33" s="328"/>
      <c r="E33" s="329"/>
      <c r="F33" s="31"/>
      <c r="G33" s="139" t="s">
        <v>178</v>
      </c>
      <c r="H33" s="327" t="str">
        <f>'Crop Rankings'!AD10</f>
        <v>20th</v>
      </c>
      <c r="I33" s="328"/>
      <c r="J33" s="329"/>
      <c r="L33" s="139" t="s">
        <v>178</v>
      </c>
      <c r="M33" s="327" t="str">
        <f>'Crop Rankings'!AD11</f>
        <v>2nd</v>
      </c>
      <c r="N33" s="328"/>
      <c r="O33" s="329"/>
      <c r="Q33" s="139" t="s">
        <v>178</v>
      </c>
      <c r="R33" s="327" t="str">
        <f>'Crop Rankings'!AD12</f>
        <v>19th</v>
      </c>
      <c r="S33" s="328"/>
      <c r="T33" s="329"/>
    </row>
    <row r="34" spans="2:20" ht="26" thickBot="1" x14ac:dyDescent="0.8">
      <c r="B34" s="145" t="s">
        <v>179</v>
      </c>
      <c r="C34" s="330" t="str">
        <f>'Crop Rankings'!AG9</f>
        <v>1st</v>
      </c>
      <c r="D34" s="331"/>
      <c r="E34" s="332"/>
      <c r="F34" s="31"/>
      <c r="G34" s="145" t="s">
        <v>179</v>
      </c>
      <c r="H34" s="330" t="str">
        <f>'Crop Rankings'!AG10</f>
        <v>15th</v>
      </c>
      <c r="I34" s="331"/>
      <c r="J34" s="332"/>
      <c r="L34" s="145" t="s">
        <v>179</v>
      </c>
      <c r="M34" s="330" t="str">
        <f>'Crop Rankings'!AG11</f>
        <v>3rd</v>
      </c>
      <c r="N34" s="331"/>
      <c r="O34" s="332"/>
      <c r="Q34" s="145" t="s">
        <v>179</v>
      </c>
      <c r="R34" s="330" t="str">
        <f>'Crop Rankings'!AG12</f>
        <v>17th</v>
      </c>
      <c r="S34" s="331"/>
      <c r="T34" s="332"/>
    </row>
    <row r="35" spans="2:20" ht="26" thickBot="1" x14ac:dyDescent="0.8"/>
    <row r="36" spans="2:20" ht="40.5" customHeight="1" x14ac:dyDescent="1.65">
      <c r="B36" s="314" t="s">
        <v>226</v>
      </c>
      <c r="C36" s="315"/>
      <c r="D36" s="315"/>
      <c r="E36" s="316"/>
      <c r="F36" s="25"/>
      <c r="G36" s="314" t="s">
        <v>227</v>
      </c>
      <c r="H36" s="315"/>
      <c r="I36" s="315"/>
      <c r="J36" s="316"/>
      <c r="L36" s="314" t="s">
        <v>228</v>
      </c>
      <c r="M36" s="315"/>
      <c r="N36" s="315"/>
      <c r="O36" s="316"/>
      <c r="Q36" s="314" t="s">
        <v>229</v>
      </c>
      <c r="R36" s="315"/>
      <c r="S36" s="315"/>
      <c r="T36" s="316"/>
    </row>
    <row r="37" spans="2:20" ht="31.5" customHeight="1" x14ac:dyDescent="0.75">
      <c r="B37" s="138"/>
      <c r="C37" s="3" t="s">
        <v>17</v>
      </c>
      <c r="D37" s="3" t="s">
        <v>121</v>
      </c>
      <c r="E37" s="26" t="s">
        <v>18</v>
      </c>
      <c r="F37" s="27"/>
      <c r="G37" s="138"/>
      <c r="H37" s="3" t="s">
        <v>17</v>
      </c>
      <c r="I37" s="3" t="s">
        <v>121</v>
      </c>
      <c r="J37" s="26" t="s">
        <v>18</v>
      </c>
      <c r="L37" s="138"/>
      <c r="M37" s="3" t="s">
        <v>17</v>
      </c>
      <c r="N37" s="3" t="s">
        <v>121</v>
      </c>
      <c r="O37" s="26" t="s">
        <v>18</v>
      </c>
      <c r="Q37" s="138"/>
      <c r="R37" s="3" t="s">
        <v>17</v>
      </c>
      <c r="S37" s="3" t="s">
        <v>121</v>
      </c>
      <c r="T37" s="26" t="s">
        <v>18</v>
      </c>
    </row>
    <row r="38" spans="2:20" x14ac:dyDescent="0.75">
      <c r="B38" s="139" t="s">
        <v>0</v>
      </c>
      <c r="C38" s="126">
        <f>'Production Cost Comparison'!AY17</f>
        <v>283.06854000000004</v>
      </c>
      <c r="D38" s="126">
        <f>'Production Cost Comparison'!AZ17</f>
        <v>314.5206</v>
      </c>
      <c r="E38" s="127">
        <f>'Production Cost Comparison'!BA17</f>
        <v>345.97266000000002</v>
      </c>
      <c r="F38" s="31"/>
      <c r="G38" s="139" t="s">
        <v>0</v>
      </c>
      <c r="H38" s="126">
        <f>'Production Cost Comparison'!BE17</f>
        <v>250.52427000000006</v>
      </c>
      <c r="I38" s="126">
        <f>'Production Cost Comparison'!BF17</f>
        <v>278.36030000000005</v>
      </c>
      <c r="J38" s="127">
        <f>'Production Cost Comparison'!BG17</f>
        <v>306.19632999999999</v>
      </c>
      <c r="L38" s="139" t="s">
        <v>0</v>
      </c>
      <c r="M38" s="126">
        <f>'Production Cost Comparison'!BK17</f>
        <v>273.99294000000003</v>
      </c>
      <c r="N38" s="126">
        <f>'Production Cost Comparison'!BL17</f>
        <v>304.43660000000006</v>
      </c>
      <c r="O38" s="127">
        <f>'Production Cost Comparison'!BM17</f>
        <v>334.88026000000002</v>
      </c>
      <c r="Q38" s="139" t="s">
        <v>0</v>
      </c>
      <c r="R38" s="126">
        <f>'Production Cost Comparison'!BQ17</f>
        <v>306.22320000000008</v>
      </c>
      <c r="S38" s="126">
        <f>'Production Cost Comparison'!BR17</f>
        <v>340.24799999999999</v>
      </c>
      <c r="T38" s="127">
        <f>'Production Cost Comparison'!BS17</f>
        <v>374.27280000000002</v>
      </c>
    </row>
    <row r="39" spans="2:20" x14ac:dyDescent="0.75">
      <c r="B39" s="139" t="s">
        <v>20</v>
      </c>
      <c r="C39" s="131">
        <f>'Production Cost Comparison'!AY27</f>
        <v>455.13846000000007</v>
      </c>
      <c r="D39" s="131">
        <f>'Production Cost Comparison'!AZ27</f>
        <v>505.70940000000002</v>
      </c>
      <c r="E39" s="132">
        <f>'Production Cost Comparison'!BA27</f>
        <v>556.28034000000002</v>
      </c>
      <c r="F39" s="31"/>
      <c r="G39" s="139" t="s">
        <v>20</v>
      </c>
      <c r="H39" s="131">
        <f>'Production Cost Comparison'!BE27</f>
        <v>422.59419000000008</v>
      </c>
      <c r="I39" s="131">
        <f>'Production Cost Comparison'!BF27</f>
        <v>469.54910000000007</v>
      </c>
      <c r="J39" s="132">
        <f>'Production Cost Comparison'!BG27</f>
        <v>516.50400999999999</v>
      </c>
      <c r="L39" s="139" t="s">
        <v>20</v>
      </c>
      <c r="M39" s="131">
        <f>'Production Cost Comparison'!BK27</f>
        <v>446.06286000000006</v>
      </c>
      <c r="N39" s="131">
        <f>'Production Cost Comparison'!BL27</f>
        <v>495.62540000000007</v>
      </c>
      <c r="O39" s="132">
        <f>'Production Cost Comparison'!BM27</f>
        <v>545.18794000000003</v>
      </c>
      <c r="Q39" s="139" t="s">
        <v>20</v>
      </c>
      <c r="R39" s="131">
        <f>'Production Cost Comparison'!BQ27</f>
        <v>478.2931200000001</v>
      </c>
      <c r="S39" s="131">
        <f>'Production Cost Comparison'!BR27</f>
        <v>531.43680000000006</v>
      </c>
      <c r="T39" s="132">
        <f>'Production Cost Comparison'!BS27</f>
        <v>584.58048000000008</v>
      </c>
    </row>
    <row r="40" spans="2:20" x14ac:dyDescent="0.75">
      <c r="B40" s="139" t="s">
        <v>171</v>
      </c>
      <c r="C40" s="50">
        <f>'Yield Estimates'!C12</f>
        <v>45.5</v>
      </c>
      <c r="D40" s="50">
        <f>'Yield Estimates'!D12</f>
        <v>65</v>
      </c>
      <c r="E40" s="51">
        <f>'Yield Estimates'!E12</f>
        <v>91</v>
      </c>
      <c r="F40" s="31"/>
      <c r="G40" s="139" t="s">
        <v>171</v>
      </c>
      <c r="H40" s="50">
        <f>'Yield Estimates'!C13</f>
        <v>58.8</v>
      </c>
      <c r="I40" s="50">
        <f>'Yield Estimates'!D13</f>
        <v>84</v>
      </c>
      <c r="J40" s="51">
        <f>'Yield Estimates'!E13</f>
        <v>105</v>
      </c>
      <c r="L40" s="139" t="s">
        <v>171</v>
      </c>
      <c r="M40" s="50">
        <f>'Yield Estimates'!C14</f>
        <v>56</v>
      </c>
      <c r="N40" s="50">
        <f>'Yield Estimates'!D14</f>
        <v>80</v>
      </c>
      <c r="O40" s="51">
        <f>'Yield Estimates'!E14</f>
        <v>100</v>
      </c>
      <c r="Q40" s="139" t="s">
        <v>171</v>
      </c>
      <c r="R40" s="50">
        <f>'Yield Estimates'!C15</f>
        <v>45.5</v>
      </c>
      <c r="S40" s="50">
        <f>'Yield Estimates'!D15</f>
        <v>65</v>
      </c>
      <c r="T40" s="51">
        <f>'Yield Estimates'!E15</f>
        <v>91</v>
      </c>
    </row>
    <row r="41" spans="2:20" x14ac:dyDescent="0.75">
      <c r="B41" s="139" t="s">
        <v>172</v>
      </c>
      <c r="C41" s="131">
        <f>'Price Analysis'!C12</f>
        <v>6</v>
      </c>
      <c r="D41" s="131">
        <f>'Price Analysis'!D12</f>
        <v>7.25</v>
      </c>
      <c r="E41" s="132">
        <f>'Price Analysis'!E12</f>
        <v>8.5</v>
      </c>
      <c r="F41" s="31"/>
      <c r="G41" s="139" t="s">
        <v>172</v>
      </c>
      <c r="H41" s="131">
        <f>'Price Analysis'!C13</f>
        <v>4</v>
      </c>
      <c r="I41" s="131">
        <f>'Price Analysis'!D13</f>
        <v>5</v>
      </c>
      <c r="J41" s="132">
        <f>'Price Analysis'!E13</f>
        <v>6.25</v>
      </c>
      <c r="L41" s="139" t="s">
        <v>172</v>
      </c>
      <c r="M41" s="131">
        <f>'Price Analysis'!C14</f>
        <v>5</v>
      </c>
      <c r="N41" s="131">
        <f>'Price Analysis'!D14</f>
        <v>5.5</v>
      </c>
      <c r="O41" s="132">
        <f>'Price Analysis'!E14</f>
        <v>6</v>
      </c>
      <c r="Q41" s="139" t="s">
        <v>172</v>
      </c>
      <c r="R41" s="131">
        <f>'Price Analysis'!C15</f>
        <v>6</v>
      </c>
      <c r="S41" s="131">
        <f>'Price Analysis'!D15</f>
        <v>7.25</v>
      </c>
      <c r="T41" s="132">
        <f>'Price Analysis'!E15</f>
        <v>8.5</v>
      </c>
    </row>
    <row r="42" spans="2:20" ht="28.5" customHeight="1" x14ac:dyDescent="0.75">
      <c r="B42" s="140" t="s">
        <v>173</v>
      </c>
      <c r="C42" s="3"/>
      <c r="D42" s="3"/>
      <c r="E42" s="26"/>
      <c r="F42" s="31"/>
      <c r="G42" s="140" t="s">
        <v>173</v>
      </c>
      <c r="H42" s="3"/>
      <c r="I42" s="3"/>
      <c r="J42" s="26"/>
      <c r="L42" s="140" t="s">
        <v>173</v>
      </c>
      <c r="M42" s="3"/>
      <c r="N42" s="3"/>
      <c r="O42" s="26"/>
      <c r="Q42" s="140" t="s">
        <v>173</v>
      </c>
      <c r="R42" s="3"/>
      <c r="S42" s="3"/>
      <c r="T42" s="26"/>
    </row>
    <row r="43" spans="2:20" x14ac:dyDescent="0.75">
      <c r="B43" s="139" t="s">
        <v>174</v>
      </c>
      <c r="C43" s="126">
        <f>'Profitability Analysis'!C13</f>
        <v>273</v>
      </c>
      <c r="D43" s="126">
        <f>'Profitability Analysis'!D13</f>
        <v>471.25</v>
      </c>
      <c r="E43" s="127">
        <f>'Profitability Analysis'!E13</f>
        <v>773.5</v>
      </c>
      <c r="F43" s="31"/>
      <c r="G43" s="139" t="s">
        <v>174</v>
      </c>
      <c r="H43" s="126">
        <f>'Profitability Analysis'!C14</f>
        <v>235.2</v>
      </c>
      <c r="I43" s="126">
        <f>'Profitability Analysis'!D14</f>
        <v>420</v>
      </c>
      <c r="J43" s="127">
        <f>'Profitability Analysis'!E14</f>
        <v>656.25</v>
      </c>
      <c r="L43" s="139" t="s">
        <v>174</v>
      </c>
      <c r="M43" s="126">
        <f>'Profitability Analysis'!C15</f>
        <v>280</v>
      </c>
      <c r="N43" s="126">
        <f>'Profitability Analysis'!D15</f>
        <v>440</v>
      </c>
      <c r="O43" s="127">
        <f>'Profitability Analysis'!E15</f>
        <v>600</v>
      </c>
      <c r="Q43" s="139" t="s">
        <v>174</v>
      </c>
      <c r="R43" s="126">
        <f>'Profitability Analysis'!C16</f>
        <v>273</v>
      </c>
      <c r="S43" s="126">
        <f>'Profitability Analysis'!D16</f>
        <v>471.25</v>
      </c>
      <c r="T43" s="127">
        <f>'Profitability Analysis'!E16</f>
        <v>773.5</v>
      </c>
    </row>
    <row r="44" spans="2:20" x14ac:dyDescent="0.75">
      <c r="B44" s="139" t="s">
        <v>175</v>
      </c>
      <c r="C44" s="131">
        <f>'Profitability Analysis'!F13</f>
        <v>-41.520600000000002</v>
      </c>
      <c r="D44" s="131">
        <f>'Profitability Analysis'!G13</f>
        <v>156.7294</v>
      </c>
      <c r="E44" s="132">
        <f>'Profitability Analysis'!H13</f>
        <v>458.9794</v>
      </c>
      <c r="F44" s="31"/>
      <c r="G44" s="139" t="s">
        <v>175</v>
      </c>
      <c r="H44" s="131">
        <f>'Profitability Analysis'!F14</f>
        <v>-43.160300000000063</v>
      </c>
      <c r="I44" s="131">
        <f>'Profitability Analysis'!G14</f>
        <v>141.63969999999995</v>
      </c>
      <c r="J44" s="132">
        <f>'Profitability Analysis'!H14</f>
        <v>377.88969999999995</v>
      </c>
      <c r="L44" s="139" t="s">
        <v>175</v>
      </c>
      <c r="M44" s="131">
        <f>'Profitability Analysis'!F15</f>
        <v>-24.436600000000055</v>
      </c>
      <c r="N44" s="131">
        <f>'Profitability Analysis'!G15</f>
        <v>135.56339999999994</v>
      </c>
      <c r="O44" s="132">
        <f>'Profitability Analysis'!H15</f>
        <v>295.56339999999994</v>
      </c>
      <c r="Q44" s="139" t="s">
        <v>175</v>
      </c>
      <c r="R44" s="131">
        <f>'Profitability Analysis'!F16</f>
        <v>-67.24799999999999</v>
      </c>
      <c r="S44" s="131">
        <f>'Profitability Analysis'!G16</f>
        <v>131.00200000000001</v>
      </c>
      <c r="T44" s="132">
        <f>'Profitability Analysis'!H16</f>
        <v>433.25200000000001</v>
      </c>
    </row>
    <row r="45" spans="2:20" ht="28.5" customHeight="1" x14ac:dyDescent="0.75">
      <c r="B45" s="140" t="s">
        <v>187</v>
      </c>
      <c r="C45" s="3" t="s">
        <v>109</v>
      </c>
      <c r="D45" s="317" t="s">
        <v>110</v>
      </c>
      <c r="E45" s="318"/>
      <c r="F45" s="31"/>
      <c r="G45" s="140" t="s">
        <v>187</v>
      </c>
      <c r="H45" s="3" t="s">
        <v>109</v>
      </c>
      <c r="I45" s="317" t="s">
        <v>110</v>
      </c>
      <c r="J45" s="318"/>
      <c r="L45" s="140" t="s">
        <v>187</v>
      </c>
      <c r="M45" s="3" t="s">
        <v>109</v>
      </c>
      <c r="N45" s="317" t="s">
        <v>110</v>
      </c>
      <c r="O45" s="318"/>
      <c r="Q45" s="140" t="s">
        <v>187</v>
      </c>
      <c r="R45" s="3" t="s">
        <v>109</v>
      </c>
      <c r="S45" s="317" t="s">
        <v>110</v>
      </c>
      <c r="T45" s="318"/>
    </row>
    <row r="46" spans="2:20" x14ac:dyDescent="0.75">
      <c r="B46" s="139" t="s">
        <v>176</v>
      </c>
      <c r="C46" s="126">
        <f>'Break-Even Analysis'!C39</f>
        <v>4.8387784615384613</v>
      </c>
      <c r="D46" s="319">
        <f>'Break-Even Analysis'!D39</f>
        <v>43.382151724137934</v>
      </c>
      <c r="E46" s="320"/>
      <c r="F46" s="31"/>
      <c r="G46" s="139" t="s">
        <v>176</v>
      </c>
      <c r="H46" s="126">
        <f>'Break-Even Analysis'!C40</f>
        <v>3.3138130952380958</v>
      </c>
      <c r="I46" s="319">
        <f>'Break-Even Analysis'!D40</f>
        <v>55.672060000000009</v>
      </c>
      <c r="J46" s="320"/>
      <c r="L46" s="139" t="s">
        <v>176</v>
      </c>
      <c r="M46" s="126">
        <f>'Break-Even Analysis'!C41</f>
        <v>3.8054575000000006</v>
      </c>
      <c r="N46" s="319">
        <f>'Break-Even Analysis'!D41</f>
        <v>55.352109090909103</v>
      </c>
      <c r="O46" s="320"/>
      <c r="Q46" s="139" t="s">
        <v>176</v>
      </c>
      <c r="R46" s="126">
        <f>'Break-Even Analysis'!C42</f>
        <v>5.2345846153846152</v>
      </c>
      <c r="S46" s="319">
        <f>'Break-Even Analysis'!D42</f>
        <v>46.930758620689652</v>
      </c>
      <c r="T46" s="320"/>
    </row>
    <row r="47" spans="2:20" x14ac:dyDescent="0.75">
      <c r="B47" s="139" t="s">
        <v>177</v>
      </c>
      <c r="C47" s="131">
        <f>'Break-Even Analysis'!E39</f>
        <v>7.7801446153846152</v>
      </c>
      <c r="D47" s="321">
        <f>'Break-Even Analysis'!F39</f>
        <v>69.753020689655173</v>
      </c>
      <c r="E47" s="322"/>
      <c r="F47" s="31"/>
      <c r="G47" s="139" t="s">
        <v>177</v>
      </c>
      <c r="H47" s="131">
        <f>'Break-Even Analysis'!E40</f>
        <v>5.589870238095239</v>
      </c>
      <c r="I47" s="321">
        <f>'Break-Even Analysis'!F40</f>
        <v>93.909820000000011</v>
      </c>
      <c r="J47" s="322"/>
      <c r="L47" s="139" t="s">
        <v>177</v>
      </c>
      <c r="M47" s="131">
        <f>'Break-Even Analysis'!E41</f>
        <v>6.1953175000000007</v>
      </c>
      <c r="N47" s="321">
        <f>'Break-Even Analysis'!F41</f>
        <v>90.113709090909097</v>
      </c>
      <c r="O47" s="322"/>
      <c r="Q47" s="139" t="s">
        <v>177</v>
      </c>
      <c r="R47" s="131">
        <f>'Break-Even Analysis'!E42</f>
        <v>8.17595076923077</v>
      </c>
      <c r="S47" s="321">
        <f>'Break-Even Analysis'!F42</f>
        <v>73.301627586206905</v>
      </c>
      <c r="T47" s="322"/>
    </row>
    <row r="48" spans="2:20" ht="30" customHeight="1" x14ac:dyDescent="0.75">
      <c r="B48" s="138" t="s">
        <v>180</v>
      </c>
      <c r="C48" s="143"/>
      <c r="D48" s="143"/>
      <c r="E48" s="144"/>
      <c r="F48" s="31"/>
      <c r="G48" s="138" t="s">
        <v>180</v>
      </c>
      <c r="H48" s="143"/>
      <c r="I48" s="143"/>
      <c r="J48" s="144"/>
      <c r="L48" s="138" t="s">
        <v>180</v>
      </c>
      <c r="M48" s="143"/>
      <c r="N48" s="143"/>
      <c r="O48" s="144"/>
      <c r="Q48" s="138" t="s">
        <v>180</v>
      </c>
      <c r="R48" s="143"/>
      <c r="S48" s="143"/>
      <c r="T48" s="144"/>
    </row>
    <row r="49" spans="2:20" x14ac:dyDescent="0.75">
      <c r="B49" s="139" t="s">
        <v>174</v>
      </c>
      <c r="C49" s="324" t="str">
        <f>'Crop Rankings'!AA13</f>
        <v>8th</v>
      </c>
      <c r="D49" s="325"/>
      <c r="E49" s="326"/>
      <c r="F49" s="31"/>
      <c r="G49" s="139" t="s">
        <v>174</v>
      </c>
      <c r="H49" s="324" t="str">
        <f>'Crop Rankings'!AA14</f>
        <v>17th</v>
      </c>
      <c r="I49" s="325"/>
      <c r="J49" s="326"/>
      <c r="L49" s="139" t="s">
        <v>174</v>
      </c>
      <c r="M49" s="324" t="str">
        <f>'Crop Rankings'!AA15</f>
        <v>12th</v>
      </c>
      <c r="N49" s="325"/>
      <c r="O49" s="326"/>
      <c r="Q49" s="139" t="s">
        <v>174</v>
      </c>
      <c r="R49" s="324" t="str">
        <f>'Crop Rankings'!AA16</f>
        <v>8th</v>
      </c>
      <c r="S49" s="325"/>
      <c r="T49" s="326"/>
    </row>
    <row r="50" spans="2:20" x14ac:dyDescent="0.75">
      <c r="B50" s="139" t="s">
        <v>178</v>
      </c>
      <c r="C50" s="327" t="str">
        <f>'Crop Rankings'!AD13</f>
        <v>8th</v>
      </c>
      <c r="D50" s="328"/>
      <c r="E50" s="329"/>
      <c r="F50" s="31"/>
      <c r="G50" s="139" t="s">
        <v>178</v>
      </c>
      <c r="H50" s="327" t="str">
        <f>'Crop Rankings'!AD14</f>
        <v>11th</v>
      </c>
      <c r="I50" s="328"/>
      <c r="J50" s="329"/>
      <c r="L50" s="139" t="s">
        <v>178</v>
      </c>
      <c r="M50" s="327" t="str">
        <f>'Crop Rankings'!AD15</f>
        <v>13th</v>
      </c>
      <c r="N50" s="328"/>
      <c r="O50" s="329"/>
      <c r="Q50" s="139" t="s">
        <v>178</v>
      </c>
      <c r="R50" s="327" t="str">
        <f>'Crop Rankings'!AD16</f>
        <v>14th</v>
      </c>
      <c r="S50" s="328"/>
      <c r="T50" s="329"/>
    </row>
    <row r="51" spans="2:20" ht="26" thickBot="1" x14ac:dyDescent="0.8">
      <c r="B51" s="145" t="s">
        <v>179</v>
      </c>
      <c r="C51" s="330" t="str">
        <f>'Crop Rankings'!AG13</f>
        <v>9th</v>
      </c>
      <c r="D51" s="331"/>
      <c r="E51" s="332"/>
      <c r="F51" s="31"/>
      <c r="G51" s="145" t="s">
        <v>179</v>
      </c>
      <c r="H51" s="330" t="str">
        <f>'Crop Rankings'!AG14</f>
        <v>16th</v>
      </c>
      <c r="I51" s="331"/>
      <c r="J51" s="332"/>
      <c r="L51" s="145" t="s">
        <v>179</v>
      </c>
      <c r="M51" s="330" t="str">
        <f>'Crop Rankings'!AG15</f>
        <v>18th</v>
      </c>
      <c r="N51" s="331"/>
      <c r="O51" s="332"/>
      <c r="Q51" s="145" t="s">
        <v>179</v>
      </c>
      <c r="R51" s="330" t="str">
        <f>'Crop Rankings'!AG16</f>
        <v>9th</v>
      </c>
      <c r="S51" s="331"/>
      <c r="T51" s="332"/>
    </row>
    <row r="52" spans="2:20" ht="26" thickBot="1" x14ac:dyDescent="0.8"/>
    <row r="53" spans="2:20" ht="40.5" customHeight="1" x14ac:dyDescent="1.65">
      <c r="B53" s="314" t="s">
        <v>230</v>
      </c>
      <c r="C53" s="315"/>
      <c r="D53" s="315"/>
      <c r="E53" s="316"/>
      <c r="F53" s="25"/>
      <c r="G53" s="314" t="s">
        <v>231</v>
      </c>
      <c r="H53" s="315"/>
      <c r="I53" s="315"/>
      <c r="J53" s="316"/>
      <c r="L53" s="314" t="s">
        <v>232</v>
      </c>
      <c r="M53" s="315"/>
      <c r="N53" s="315"/>
      <c r="O53" s="316"/>
      <c r="Q53" s="314" t="s">
        <v>233</v>
      </c>
      <c r="R53" s="315"/>
      <c r="S53" s="315"/>
      <c r="T53" s="316"/>
    </row>
    <row r="54" spans="2:20" ht="31.5" customHeight="1" x14ac:dyDescent="0.75">
      <c r="B54" s="138"/>
      <c r="C54" s="3" t="s">
        <v>17</v>
      </c>
      <c r="D54" s="3" t="s">
        <v>121</v>
      </c>
      <c r="E54" s="26" t="s">
        <v>18</v>
      </c>
      <c r="F54" s="27"/>
      <c r="G54" s="138"/>
      <c r="H54" s="3" t="s">
        <v>17</v>
      </c>
      <c r="I54" s="3" t="s">
        <v>121</v>
      </c>
      <c r="J54" s="26" t="s">
        <v>18</v>
      </c>
      <c r="L54" s="138"/>
      <c r="M54" s="3" t="s">
        <v>17</v>
      </c>
      <c r="N54" s="3" t="s">
        <v>121</v>
      </c>
      <c r="O54" s="26" t="s">
        <v>18</v>
      </c>
      <c r="Q54" s="138"/>
      <c r="R54" s="3" t="s">
        <v>17</v>
      </c>
      <c r="S54" s="3" t="s">
        <v>121</v>
      </c>
      <c r="T54" s="26" t="s">
        <v>18</v>
      </c>
    </row>
    <row r="55" spans="2:20" x14ac:dyDescent="0.75">
      <c r="B55" s="139" t="s">
        <v>0</v>
      </c>
      <c r="C55" s="126">
        <f>'Production Cost Comparison'!BW17</f>
        <v>243.09864000000007</v>
      </c>
      <c r="D55" s="126">
        <f>'Production Cost Comparison'!BX17</f>
        <v>270.1096</v>
      </c>
      <c r="E55" s="127">
        <f>'Production Cost Comparison'!BY17</f>
        <v>297.12056000000001</v>
      </c>
      <c r="F55" s="31"/>
      <c r="G55" s="139" t="s">
        <v>0</v>
      </c>
      <c r="H55" s="126">
        <f>'Production Cost Comparison'!CC17</f>
        <v>296.04222000000004</v>
      </c>
      <c r="I55" s="126">
        <f>'Production Cost Comparison'!CD17</f>
        <v>328.93580000000003</v>
      </c>
      <c r="J55" s="127">
        <f>'Production Cost Comparison'!CE17</f>
        <v>361.82938000000001</v>
      </c>
      <c r="L55" s="139" t="s">
        <v>0</v>
      </c>
      <c r="M55" s="126">
        <f>'Production Cost Comparison'!CI17</f>
        <v>254.94753150000003</v>
      </c>
      <c r="N55" s="126">
        <f>'Production Cost Comparison'!CJ17</f>
        <v>283.27503499999995</v>
      </c>
      <c r="O55" s="127">
        <f>'Production Cost Comparison'!CK17</f>
        <v>311.60253850000004</v>
      </c>
      <c r="Q55" s="139" t="s">
        <v>0</v>
      </c>
      <c r="R55" s="126">
        <f>'Production Cost Comparison'!CO17</f>
        <v>285.84436500000004</v>
      </c>
      <c r="S55" s="126">
        <f>'Production Cost Comparison'!CP17</f>
        <v>317.60485000000006</v>
      </c>
      <c r="T55" s="127">
        <f>'Production Cost Comparison'!CQ17</f>
        <v>349.36533500000002</v>
      </c>
    </row>
    <row r="56" spans="2:20" x14ac:dyDescent="0.75">
      <c r="B56" s="139" t="s">
        <v>20</v>
      </c>
      <c r="C56" s="131">
        <f>'Production Cost Comparison'!BW27</f>
        <v>415.16856000000007</v>
      </c>
      <c r="D56" s="131">
        <f>'Production Cost Comparison'!BX27</f>
        <v>461.29840000000002</v>
      </c>
      <c r="E56" s="132">
        <f>'Production Cost Comparison'!BY27</f>
        <v>507.42824000000007</v>
      </c>
      <c r="F56" s="31"/>
      <c r="G56" s="139" t="s">
        <v>20</v>
      </c>
      <c r="H56" s="131">
        <f>'Production Cost Comparison'!CC27</f>
        <v>468.11214000000007</v>
      </c>
      <c r="I56" s="131">
        <f>'Production Cost Comparison'!CD27</f>
        <v>520.1246000000001</v>
      </c>
      <c r="J56" s="132">
        <f>'Production Cost Comparison'!CE27</f>
        <v>572.13706000000002</v>
      </c>
      <c r="L56" s="139" t="s">
        <v>20</v>
      </c>
      <c r="M56" s="131">
        <f>'Production Cost Comparison'!CI27</f>
        <v>427.01745150000005</v>
      </c>
      <c r="N56" s="131">
        <f>'Production Cost Comparison'!CJ27</f>
        <v>474.46383499999996</v>
      </c>
      <c r="O56" s="132">
        <f>'Production Cost Comparison'!CK27</f>
        <v>521.91021850000004</v>
      </c>
      <c r="Q56" s="139" t="s">
        <v>20</v>
      </c>
      <c r="R56" s="131">
        <f>'Production Cost Comparison'!CO27</f>
        <v>457.91428500000006</v>
      </c>
      <c r="S56" s="131">
        <f>'Production Cost Comparison'!CP27</f>
        <v>508.79365000000007</v>
      </c>
      <c r="T56" s="132">
        <f>'Production Cost Comparison'!CQ27</f>
        <v>559.67301500000008</v>
      </c>
    </row>
    <row r="57" spans="2:20" x14ac:dyDescent="0.75">
      <c r="B57" s="139" t="s">
        <v>171</v>
      </c>
      <c r="C57" s="50">
        <f>'Yield Estimates'!C16</f>
        <v>20.299999999999997</v>
      </c>
      <c r="D57" s="50">
        <f>'Yield Estimates'!D16</f>
        <v>29</v>
      </c>
      <c r="E57" s="51">
        <f>'Yield Estimates'!E16</f>
        <v>39.730000000000004</v>
      </c>
      <c r="F57" s="31"/>
      <c r="G57" s="139" t="s">
        <v>171</v>
      </c>
      <c r="H57" s="50">
        <f>'Yield Estimates'!C17</f>
        <v>38.5</v>
      </c>
      <c r="I57" s="50">
        <f>'Yield Estimates'!D17</f>
        <v>55</v>
      </c>
      <c r="J57" s="51">
        <f>'Yield Estimates'!E17</f>
        <v>69.849999999999994</v>
      </c>
      <c r="L57" s="139" t="s">
        <v>171</v>
      </c>
      <c r="M57" s="50">
        <f>'Yield Estimates'!C18</f>
        <v>1225</v>
      </c>
      <c r="N57" s="50">
        <f>'Yield Estimates'!D18</f>
        <v>1750</v>
      </c>
      <c r="O57" s="51">
        <f>'Yield Estimates'!E18</f>
        <v>2397.5</v>
      </c>
      <c r="Q57" s="139" t="s">
        <v>171</v>
      </c>
      <c r="R57" s="50">
        <f>'Yield Estimates'!C19</f>
        <v>1068.75</v>
      </c>
      <c r="S57" s="50">
        <f>'Yield Estimates'!D19</f>
        <v>1425</v>
      </c>
      <c r="T57" s="51">
        <f>'Yield Estimates'!E19</f>
        <v>1923.7500000000002</v>
      </c>
    </row>
    <row r="58" spans="2:20" x14ac:dyDescent="0.75">
      <c r="B58" s="139" t="s">
        <v>172</v>
      </c>
      <c r="C58" s="131">
        <f>'Price Analysis'!C16</f>
        <v>15</v>
      </c>
      <c r="D58" s="131">
        <f>'Price Analysis'!D16</f>
        <v>17</v>
      </c>
      <c r="E58" s="132">
        <f>'Price Analysis'!E16</f>
        <v>20</v>
      </c>
      <c r="F58" s="31"/>
      <c r="G58" s="139" t="s">
        <v>172</v>
      </c>
      <c r="H58" s="131">
        <f>'Price Analysis'!C17</f>
        <v>7</v>
      </c>
      <c r="I58" s="131">
        <f>'Price Analysis'!D17</f>
        <v>7.5</v>
      </c>
      <c r="J58" s="132">
        <f>'Price Analysis'!E17</f>
        <v>8.5</v>
      </c>
      <c r="L58" s="139" t="s">
        <v>172</v>
      </c>
      <c r="M58" s="131">
        <f>'Price Analysis'!C18</f>
        <v>0.22</v>
      </c>
      <c r="N58" s="131">
        <f>'Price Analysis'!D18</f>
        <v>0.25</v>
      </c>
      <c r="O58" s="132">
        <f>'Price Analysis'!E18</f>
        <v>0.3</v>
      </c>
      <c r="Q58" s="139" t="s">
        <v>172</v>
      </c>
      <c r="R58" s="131">
        <f>'Price Analysis'!C19</f>
        <v>0.25</v>
      </c>
      <c r="S58" s="131">
        <f>'Price Analysis'!D19</f>
        <v>0.3</v>
      </c>
      <c r="T58" s="132">
        <f>'Price Analysis'!E19</f>
        <v>0.4</v>
      </c>
    </row>
    <row r="59" spans="2:20" ht="28.5" customHeight="1" x14ac:dyDescent="0.75">
      <c r="B59" s="140" t="s">
        <v>173</v>
      </c>
      <c r="C59" s="3"/>
      <c r="D59" s="3"/>
      <c r="E59" s="26"/>
      <c r="F59" s="31"/>
      <c r="G59" s="140" t="s">
        <v>173</v>
      </c>
      <c r="H59" s="3"/>
      <c r="I59" s="3"/>
      <c r="J59" s="26"/>
      <c r="L59" s="140" t="s">
        <v>173</v>
      </c>
      <c r="M59" s="3"/>
      <c r="N59" s="3"/>
      <c r="O59" s="26"/>
      <c r="Q59" s="140" t="s">
        <v>173</v>
      </c>
      <c r="R59" s="3"/>
      <c r="S59" s="3"/>
      <c r="T59" s="26"/>
    </row>
    <row r="60" spans="2:20" x14ac:dyDescent="0.75">
      <c r="B60" s="139" t="s">
        <v>174</v>
      </c>
      <c r="C60" s="126">
        <f>'Profitability Analysis'!C17</f>
        <v>304.49999999999994</v>
      </c>
      <c r="D60" s="126">
        <f>'Profitability Analysis'!D17</f>
        <v>493</v>
      </c>
      <c r="E60" s="127">
        <f>'Profitability Analysis'!E17</f>
        <v>794.60000000000014</v>
      </c>
      <c r="F60" s="31"/>
      <c r="G60" s="139" t="s">
        <v>174</v>
      </c>
      <c r="H60" s="126">
        <f>'Profitability Analysis'!C18</f>
        <v>269.5</v>
      </c>
      <c r="I60" s="126">
        <f>'Profitability Analysis'!D18</f>
        <v>412.5</v>
      </c>
      <c r="J60" s="127">
        <f>'Profitability Analysis'!E18</f>
        <v>593.72499999999991</v>
      </c>
      <c r="L60" s="139" t="s">
        <v>174</v>
      </c>
      <c r="M60" s="126">
        <f>'Profitability Analysis'!C19</f>
        <v>269.5</v>
      </c>
      <c r="N60" s="126">
        <f>'Profitability Analysis'!D19</f>
        <v>437.5</v>
      </c>
      <c r="O60" s="127">
        <f>'Profitability Analysis'!E19</f>
        <v>719.25</v>
      </c>
      <c r="Q60" s="139" t="s">
        <v>174</v>
      </c>
      <c r="R60" s="126">
        <f>'Profitability Analysis'!C20</f>
        <v>267.1875</v>
      </c>
      <c r="S60" s="126">
        <f>'Profitability Analysis'!D20</f>
        <v>427.5</v>
      </c>
      <c r="T60" s="127">
        <f>'Profitability Analysis'!E20</f>
        <v>769.50000000000011</v>
      </c>
    </row>
    <row r="61" spans="2:20" x14ac:dyDescent="0.75">
      <c r="B61" s="139" t="s">
        <v>175</v>
      </c>
      <c r="C61" s="131">
        <f>'Profitability Analysis'!F17</f>
        <v>34.390399999999943</v>
      </c>
      <c r="D61" s="131">
        <f>'Profitability Analysis'!G17</f>
        <v>222.8904</v>
      </c>
      <c r="E61" s="132">
        <f>'Profitability Analysis'!H17</f>
        <v>524.49040000000014</v>
      </c>
      <c r="F61" s="31"/>
      <c r="G61" s="139" t="s">
        <v>175</v>
      </c>
      <c r="H61" s="131">
        <f>'Profitability Analysis'!F18</f>
        <v>-59.435800000000029</v>
      </c>
      <c r="I61" s="131">
        <f>'Profitability Analysis'!G18</f>
        <v>83.564199999999971</v>
      </c>
      <c r="J61" s="132">
        <f>'Profitability Analysis'!H18</f>
        <v>264.78919999999988</v>
      </c>
      <c r="L61" s="139" t="s">
        <v>175</v>
      </c>
      <c r="M61" s="131">
        <f>'Profitability Analysis'!F19</f>
        <v>-13.775034999999946</v>
      </c>
      <c r="N61" s="131">
        <f>'Profitability Analysis'!G19</f>
        <v>154.22496500000005</v>
      </c>
      <c r="O61" s="132">
        <f>'Profitability Analysis'!H19</f>
        <v>435.97496500000005</v>
      </c>
      <c r="Q61" s="139" t="s">
        <v>175</v>
      </c>
      <c r="R61" s="131">
        <f>'Profitability Analysis'!F20</f>
        <v>-50.417350000000056</v>
      </c>
      <c r="S61" s="131">
        <f>'Profitability Analysis'!G20</f>
        <v>109.89514999999994</v>
      </c>
      <c r="T61" s="132">
        <f>'Profitability Analysis'!H20</f>
        <v>451.89515000000006</v>
      </c>
    </row>
    <row r="62" spans="2:20" ht="28.5" customHeight="1" x14ac:dyDescent="0.75">
      <c r="B62" s="140" t="s">
        <v>187</v>
      </c>
      <c r="C62" s="3" t="s">
        <v>109</v>
      </c>
      <c r="D62" s="317" t="s">
        <v>110</v>
      </c>
      <c r="E62" s="318"/>
      <c r="F62" s="31"/>
      <c r="G62" s="140" t="s">
        <v>187</v>
      </c>
      <c r="H62" s="3" t="s">
        <v>109</v>
      </c>
      <c r="I62" s="317" t="s">
        <v>110</v>
      </c>
      <c r="J62" s="318"/>
      <c r="L62" s="140" t="s">
        <v>187</v>
      </c>
      <c r="M62" s="3" t="s">
        <v>109</v>
      </c>
      <c r="N62" s="317" t="s">
        <v>110</v>
      </c>
      <c r="O62" s="318"/>
      <c r="Q62" s="140" t="s">
        <v>187</v>
      </c>
      <c r="R62" s="3" t="s">
        <v>109</v>
      </c>
      <c r="S62" s="317" t="s">
        <v>110</v>
      </c>
      <c r="T62" s="318"/>
    </row>
    <row r="63" spans="2:20" x14ac:dyDescent="0.75">
      <c r="B63" s="139" t="s">
        <v>176</v>
      </c>
      <c r="C63" s="126">
        <f>'Break-Even Analysis'!C43</f>
        <v>9.3141241379310351</v>
      </c>
      <c r="D63" s="319">
        <f>'Break-Even Analysis'!D43</f>
        <v>15.8888</v>
      </c>
      <c r="E63" s="320"/>
      <c r="F63" s="31"/>
      <c r="G63" s="139" t="s">
        <v>176</v>
      </c>
      <c r="H63" s="126">
        <f>'Break-Even Analysis'!C44</f>
        <v>5.9806509090909099</v>
      </c>
      <c r="I63" s="319">
        <f>'Break-Even Analysis'!D44</f>
        <v>43.858106666666671</v>
      </c>
      <c r="J63" s="320"/>
      <c r="L63" s="139" t="s">
        <v>176</v>
      </c>
      <c r="M63" s="126">
        <f>'Break-Even Analysis'!C45</f>
        <v>0.16187144857142854</v>
      </c>
      <c r="N63" s="319">
        <f>'Break-Even Analysis'!D45</f>
        <v>1133.1001399999998</v>
      </c>
      <c r="O63" s="320"/>
      <c r="Q63" s="139" t="s">
        <v>176</v>
      </c>
      <c r="R63" s="126">
        <f>'Break-Even Analysis'!C46</f>
        <v>0.2228805964912281</v>
      </c>
      <c r="S63" s="319">
        <f>'Break-Even Analysis'!D46</f>
        <v>1058.6828333333335</v>
      </c>
      <c r="T63" s="320"/>
    </row>
    <row r="64" spans="2:20" x14ac:dyDescent="0.75">
      <c r="B64" s="139" t="s">
        <v>177</v>
      </c>
      <c r="C64" s="131">
        <f>'Break-Even Analysis'!E43</f>
        <v>15.906841379310345</v>
      </c>
      <c r="D64" s="321">
        <f>'Break-Even Analysis'!F43</f>
        <v>27.135200000000001</v>
      </c>
      <c r="E64" s="322"/>
      <c r="F64" s="31"/>
      <c r="G64" s="139" t="s">
        <v>177</v>
      </c>
      <c r="H64" s="131">
        <f>'Break-Even Analysis'!E44</f>
        <v>9.45681090909091</v>
      </c>
      <c r="I64" s="321">
        <f>'Break-Even Analysis'!F44</f>
        <v>69.349946666666682</v>
      </c>
      <c r="J64" s="322"/>
      <c r="L64" s="139" t="s">
        <v>177</v>
      </c>
      <c r="M64" s="131">
        <f>'Break-Even Analysis'!E45</f>
        <v>0.27112219142857141</v>
      </c>
      <c r="N64" s="321">
        <f>'Break-Even Analysis'!F45</f>
        <v>1897.8553399999998</v>
      </c>
      <c r="O64" s="322"/>
      <c r="Q64" s="139" t="s">
        <v>177</v>
      </c>
      <c r="R64" s="131">
        <f>'Break-Even Analysis'!E46</f>
        <v>0.35704817543859652</v>
      </c>
      <c r="S64" s="321">
        <f>'Break-Even Analysis'!F46</f>
        <v>1695.9788333333336</v>
      </c>
      <c r="T64" s="322"/>
    </row>
    <row r="65" spans="2:20" ht="30" customHeight="1" x14ac:dyDescent="0.75">
      <c r="B65" s="138" t="s">
        <v>180</v>
      </c>
      <c r="C65" s="143"/>
      <c r="D65" s="143"/>
      <c r="E65" s="144"/>
      <c r="F65" s="31"/>
      <c r="G65" s="138" t="s">
        <v>180</v>
      </c>
      <c r="H65" s="143"/>
      <c r="I65" s="143"/>
      <c r="J65" s="144"/>
      <c r="L65" s="138" t="s">
        <v>180</v>
      </c>
      <c r="M65" s="143"/>
      <c r="N65" s="143"/>
      <c r="O65" s="144"/>
      <c r="Q65" s="138" t="s">
        <v>180</v>
      </c>
      <c r="R65" s="143"/>
      <c r="S65" s="143"/>
      <c r="T65" s="144"/>
    </row>
    <row r="66" spans="2:20" x14ac:dyDescent="0.75">
      <c r="B66" s="139" t="s">
        <v>174</v>
      </c>
      <c r="C66" s="324" t="str">
        <f>'Crop Rankings'!AA17</f>
        <v>5th</v>
      </c>
      <c r="D66" s="325"/>
      <c r="E66" s="326"/>
      <c r="F66" s="31"/>
      <c r="G66" s="139" t="s">
        <v>174</v>
      </c>
      <c r="H66" s="324" t="str">
        <f>'Crop Rankings'!AA18</f>
        <v>18th</v>
      </c>
      <c r="I66" s="325"/>
      <c r="J66" s="326"/>
      <c r="L66" s="139" t="s">
        <v>174</v>
      </c>
      <c r="M66" s="324" t="str">
        <f>'Crop Rankings'!AA19</f>
        <v>14th</v>
      </c>
      <c r="N66" s="325"/>
      <c r="O66" s="326"/>
      <c r="Q66" s="139" t="s">
        <v>174</v>
      </c>
      <c r="R66" s="324" t="str">
        <f>'Crop Rankings'!AA20</f>
        <v>15th</v>
      </c>
      <c r="S66" s="325"/>
      <c r="T66" s="326"/>
    </row>
    <row r="67" spans="2:20" x14ac:dyDescent="0.75">
      <c r="B67" s="139" t="s">
        <v>178</v>
      </c>
      <c r="C67" s="327" t="str">
        <f>'Crop Rankings'!AD17</f>
        <v>1st</v>
      </c>
      <c r="D67" s="328"/>
      <c r="E67" s="329"/>
      <c r="F67" s="31"/>
      <c r="G67" s="139" t="s">
        <v>178</v>
      </c>
      <c r="H67" s="327" t="str">
        <f>'Crop Rankings'!AD18</f>
        <v>18th</v>
      </c>
      <c r="I67" s="328"/>
      <c r="J67" s="329"/>
      <c r="L67" s="139" t="s">
        <v>178</v>
      </c>
      <c r="M67" s="327" t="str">
        <f>'Crop Rankings'!AD19</f>
        <v>9th</v>
      </c>
      <c r="N67" s="328"/>
      <c r="O67" s="329"/>
      <c r="Q67" s="139" t="s">
        <v>178</v>
      </c>
      <c r="R67" s="327" t="str">
        <f>'Crop Rankings'!AD20</f>
        <v>16th</v>
      </c>
      <c r="S67" s="328"/>
      <c r="T67" s="329"/>
    </row>
    <row r="68" spans="2:20" ht="26" thickBot="1" x14ac:dyDescent="0.8">
      <c r="B68" s="145" t="s">
        <v>179</v>
      </c>
      <c r="C68" s="330" t="str">
        <f>'Crop Rankings'!AG17</f>
        <v>8th</v>
      </c>
      <c r="D68" s="331"/>
      <c r="E68" s="332"/>
      <c r="F68" s="31"/>
      <c r="G68" s="145" t="s">
        <v>179</v>
      </c>
      <c r="H68" s="330" t="str">
        <f>'Crop Rankings'!AG18</f>
        <v>19th</v>
      </c>
      <c r="I68" s="331"/>
      <c r="J68" s="332"/>
      <c r="L68" s="145" t="s">
        <v>179</v>
      </c>
      <c r="M68" s="330" t="str">
        <f>'Crop Rankings'!AG19</f>
        <v>14th</v>
      </c>
      <c r="N68" s="331"/>
      <c r="O68" s="332"/>
      <c r="Q68" s="145" t="s">
        <v>179</v>
      </c>
      <c r="R68" s="330" t="str">
        <f>'Crop Rankings'!AG20</f>
        <v>11th</v>
      </c>
      <c r="S68" s="331"/>
      <c r="T68" s="332"/>
    </row>
    <row r="69" spans="2:20" ht="26" thickBot="1" x14ac:dyDescent="0.8"/>
    <row r="70" spans="2:20" ht="40.5" customHeight="1" x14ac:dyDescent="1.65">
      <c r="B70" s="314" t="s">
        <v>234</v>
      </c>
      <c r="C70" s="315"/>
      <c r="D70" s="315"/>
      <c r="E70" s="316"/>
      <c r="F70" s="25"/>
      <c r="G70" s="314" t="s">
        <v>235</v>
      </c>
      <c r="H70" s="315"/>
      <c r="I70" s="315"/>
      <c r="J70" s="316"/>
      <c r="L70" s="314" t="s">
        <v>236</v>
      </c>
      <c r="M70" s="315"/>
      <c r="N70" s="315"/>
      <c r="O70" s="316"/>
      <c r="Q70" s="314" t="s">
        <v>237</v>
      </c>
      <c r="R70" s="315"/>
      <c r="S70" s="315"/>
      <c r="T70" s="316"/>
    </row>
    <row r="71" spans="2:20" ht="31.5" customHeight="1" x14ac:dyDescent="0.75">
      <c r="B71" s="138"/>
      <c r="C71" s="3" t="s">
        <v>17</v>
      </c>
      <c r="D71" s="3" t="s">
        <v>121</v>
      </c>
      <c r="E71" s="26" t="s">
        <v>18</v>
      </c>
      <c r="F71" s="27"/>
      <c r="G71" s="138"/>
      <c r="H71" s="3" t="s">
        <v>17</v>
      </c>
      <c r="I71" s="3" t="s">
        <v>121</v>
      </c>
      <c r="J71" s="26" t="s">
        <v>18</v>
      </c>
      <c r="L71" s="138"/>
      <c r="M71" s="3" t="s">
        <v>17</v>
      </c>
      <c r="N71" s="3" t="s">
        <v>121</v>
      </c>
      <c r="O71" s="26" t="s">
        <v>18</v>
      </c>
      <c r="Q71" s="138"/>
      <c r="R71" s="3" t="s">
        <v>17</v>
      </c>
      <c r="S71" s="3" t="s">
        <v>121</v>
      </c>
      <c r="T71" s="26" t="s">
        <v>18</v>
      </c>
    </row>
    <row r="72" spans="2:20" x14ac:dyDescent="0.75">
      <c r="B72" s="139" t="s">
        <v>0</v>
      </c>
      <c r="C72" s="126">
        <f>'Production Cost Comparison'!CU17</f>
        <v>281.91613500000005</v>
      </c>
      <c r="D72" s="126">
        <f>'Production Cost Comparison'!CV17</f>
        <v>313.24015000000003</v>
      </c>
      <c r="E72" s="127">
        <f>'Production Cost Comparison'!CW17</f>
        <v>344.564165</v>
      </c>
      <c r="F72" s="31"/>
      <c r="G72" s="139" t="s">
        <v>0</v>
      </c>
      <c r="H72" s="126">
        <f>'Production Cost Comparison'!DA17</f>
        <v>282.80187720000004</v>
      </c>
      <c r="I72" s="126">
        <f>'Production Cost Comparison'!DB17</f>
        <v>314.22430800000006</v>
      </c>
      <c r="J72" s="127">
        <f>'Production Cost Comparison'!DC17</f>
        <v>345.64673880000004</v>
      </c>
      <c r="L72" s="139" t="s">
        <v>0</v>
      </c>
      <c r="M72" s="126">
        <f>'Production Cost Comparison'!DG17</f>
        <v>308.01131099999998</v>
      </c>
      <c r="N72" s="126">
        <f>'Production Cost Comparison'!DH17</f>
        <v>342.23479000000003</v>
      </c>
      <c r="O72" s="127">
        <f>'Production Cost Comparison'!DI17</f>
        <v>376.45826899999997</v>
      </c>
      <c r="Q72" s="139" t="s">
        <v>0</v>
      </c>
      <c r="R72" s="126">
        <f>'Production Cost Comparison'!DM17</f>
        <v>271.61949600000003</v>
      </c>
      <c r="S72" s="126">
        <f>'Production Cost Comparison'!DN17</f>
        <v>301.79943999999995</v>
      </c>
      <c r="T72" s="127">
        <f>'Production Cost Comparison'!DO17</f>
        <v>331.97938400000004</v>
      </c>
    </row>
    <row r="73" spans="2:20" x14ac:dyDescent="0.75">
      <c r="B73" s="139" t="s">
        <v>20</v>
      </c>
      <c r="C73" s="131">
        <f>'Production Cost Comparison'!CU27</f>
        <v>453.98605500000008</v>
      </c>
      <c r="D73" s="131">
        <f>'Production Cost Comparison'!CV27</f>
        <v>504.42895000000004</v>
      </c>
      <c r="E73" s="132">
        <f>'Production Cost Comparison'!CW27</f>
        <v>554.87184500000001</v>
      </c>
      <c r="F73" s="31"/>
      <c r="G73" s="139" t="s">
        <v>20</v>
      </c>
      <c r="H73" s="131">
        <f>'Production Cost Comparison'!DA27</f>
        <v>454.87179720000006</v>
      </c>
      <c r="I73" s="131">
        <f>'Production Cost Comparison'!DB27</f>
        <v>505.41310800000008</v>
      </c>
      <c r="J73" s="132">
        <f>'Production Cost Comparison'!DC27</f>
        <v>555.95441879999998</v>
      </c>
      <c r="L73" s="139" t="s">
        <v>20</v>
      </c>
      <c r="M73" s="131">
        <f>'Production Cost Comparison'!DG27</f>
        <v>480.081231</v>
      </c>
      <c r="N73" s="131">
        <f>'Production Cost Comparison'!DH27</f>
        <v>533.4235900000001</v>
      </c>
      <c r="O73" s="132">
        <f>'Production Cost Comparison'!DI27</f>
        <v>586.76594899999998</v>
      </c>
      <c r="Q73" s="139" t="s">
        <v>20</v>
      </c>
      <c r="R73" s="131">
        <f>'Production Cost Comparison'!DM27</f>
        <v>443.68941600000005</v>
      </c>
      <c r="S73" s="131">
        <f>'Production Cost Comparison'!DN27</f>
        <v>492.98823999999996</v>
      </c>
      <c r="T73" s="132">
        <f>'Production Cost Comparison'!DO27</f>
        <v>542.2870640000001</v>
      </c>
    </row>
    <row r="74" spans="2:20" x14ac:dyDescent="0.75">
      <c r="B74" s="139" t="s">
        <v>171</v>
      </c>
      <c r="C74" s="50">
        <f>'Yield Estimates'!C20</f>
        <v>1242.5</v>
      </c>
      <c r="D74" s="50">
        <f>'Yield Estimates'!D20</f>
        <v>1775</v>
      </c>
      <c r="E74" s="51">
        <f>'Yield Estimates'!E20</f>
        <v>2396.25</v>
      </c>
      <c r="F74" s="31"/>
      <c r="G74" s="139" t="s">
        <v>171</v>
      </c>
      <c r="H74" s="50">
        <f>'Yield Estimates'!C21</f>
        <v>40.599999999999994</v>
      </c>
      <c r="I74" s="50">
        <f>'Yield Estimates'!D21</f>
        <v>58</v>
      </c>
      <c r="J74" s="51">
        <f>'Yield Estimates'!E21</f>
        <v>72.5</v>
      </c>
      <c r="L74" s="139" t="s">
        <v>171</v>
      </c>
      <c r="M74" s="50">
        <f>'Yield Estimates'!C22</f>
        <v>1225</v>
      </c>
      <c r="N74" s="50">
        <f>'Yield Estimates'!D22</f>
        <v>1750</v>
      </c>
      <c r="O74" s="51">
        <f>'Yield Estimates'!E22</f>
        <v>2397.5</v>
      </c>
      <c r="Q74" s="139" t="s">
        <v>171</v>
      </c>
      <c r="R74" s="50">
        <f>'Yield Estimates'!C23</f>
        <v>1072.5</v>
      </c>
      <c r="S74" s="50">
        <f>'Yield Estimates'!D23</f>
        <v>1650</v>
      </c>
      <c r="T74" s="51">
        <f>'Yield Estimates'!E23</f>
        <v>2227.5</v>
      </c>
    </row>
    <row r="75" spans="2:20" x14ac:dyDescent="0.75">
      <c r="B75" s="139" t="s">
        <v>172</v>
      </c>
      <c r="C75" s="131">
        <f>'Price Analysis'!C20</f>
        <v>0.2</v>
      </c>
      <c r="D75" s="131">
        <f>'Price Analysis'!D20</f>
        <v>0.24</v>
      </c>
      <c r="E75" s="132">
        <f>'Price Analysis'!E20</f>
        <v>0.32</v>
      </c>
      <c r="F75" s="31"/>
      <c r="G75" s="139" t="s">
        <v>172</v>
      </c>
      <c r="H75" s="131">
        <f>'Price Analysis'!C21</f>
        <v>6</v>
      </c>
      <c r="I75" s="131">
        <f>'Price Analysis'!D21</f>
        <v>7</v>
      </c>
      <c r="J75" s="132">
        <f>'Price Analysis'!E21</f>
        <v>8</v>
      </c>
      <c r="L75" s="139" t="s">
        <v>172</v>
      </c>
      <c r="M75" s="131">
        <f>'Price Analysis'!C22</f>
        <v>0.24</v>
      </c>
      <c r="N75" s="131">
        <f>'Price Analysis'!D22</f>
        <v>0.28000000000000003</v>
      </c>
      <c r="O75" s="132">
        <f>'Price Analysis'!E22</f>
        <v>0.34</v>
      </c>
      <c r="Q75" s="139" t="s">
        <v>172</v>
      </c>
      <c r="R75" s="131">
        <f>'Price Analysis'!C23</f>
        <v>0.19</v>
      </c>
      <c r="S75" s="131">
        <f>'Price Analysis'!D23</f>
        <v>0.22</v>
      </c>
      <c r="T75" s="132">
        <f>'Price Analysis'!E23</f>
        <v>0.24</v>
      </c>
    </row>
    <row r="76" spans="2:20" ht="28.5" customHeight="1" x14ac:dyDescent="0.75">
      <c r="B76" s="140" t="s">
        <v>173</v>
      </c>
      <c r="C76" s="3"/>
      <c r="D76" s="3"/>
      <c r="E76" s="26"/>
      <c r="F76" s="31"/>
      <c r="G76" s="140" t="s">
        <v>173</v>
      </c>
      <c r="H76" s="3"/>
      <c r="I76" s="3"/>
      <c r="J76" s="26"/>
      <c r="L76" s="140" t="s">
        <v>173</v>
      </c>
      <c r="M76" s="3"/>
      <c r="N76" s="3"/>
      <c r="O76" s="26"/>
      <c r="Q76" s="140" t="s">
        <v>173</v>
      </c>
      <c r="R76" s="3"/>
      <c r="S76" s="3"/>
      <c r="T76" s="26"/>
    </row>
    <row r="77" spans="2:20" x14ac:dyDescent="0.75">
      <c r="B77" s="139" t="s">
        <v>174</v>
      </c>
      <c r="C77" s="126">
        <f>'Profitability Analysis'!C21</f>
        <v>248.5</v>
      </c>
      <c r="D77" s="126">
        <f>'Profitability Analysis'!D21</f>
        <v>426</v>
      </c>
      <c r="E77" s="127">
        <f>'Profitability Analysis'!E21</f>
        <v>766.80000000000007</v>
      </c>
      <c r="F77" s="31"/>
      <c r="G77" s="139" t="s">
        <v>174</v>
      </c>
      <c r="H77" s="126">
        <f>'Profitability Analysis'!C22</f>
        <v>243.59999999999997</v>
      </c>
      <c r="I77" s="126">
        <f>'Profitability Analysis'!D22</f>
        <v>406</v>
      </c>
      <c r="J77" s="127">
        <f>'Profitability Analysis'!E22</f>
        <v>580</v>
      </c>
      <c r="L77" s="139" t="s">
        <v>174</v>
      </c>
      <c r="M77" s="126">
        <f>'Profitability Analysis'!C23</f>
        <v>294</v>
      </c>
      <c r="N77" s="126">
        <f>'Profitability Analysis'!D23</f>
        <v>490.00000000000006</v>
      </c>
      <c r="O77" s="127">
        <f>'Profitability Analysis'!E23</f>
        <v>815.15000000000009</v>
      </c>
      <c r="Q77" s="139" t="s">
        <v>174</v>
      </c>
      <c r="R77" s="126">
        <f>'Profitability Analysis'!C24</f>
        <v>203.77500000000001</v>
      </c>
      <c r="S77" s="126">
        <f>'Profitability Analysis'!D24</f>
        <v>363</v>
      </c>
      <c r="T77" s="127">
        <f>'Profitability Analysis'!E24</f>
        <v>534.6</v>
      </c>
    </row>
    <row r="78" spans="2:20" x14ac:dyDescent="0.75">
      <c r="B78" s="139" t="s">
        <v>175</v>
      </c>
      <c r="C78" s="131">
        <f>'Profitability Analysis'!F21</f>
        <v>-64.740150000000028</v>
      </c>
      <c r="D78" s="131">
        <f>'Profitability Analysis'!G21</f>
        <v>112.75984999999997</v>
      </c>
      <c r="E78" s="132">
        <f>'Profitability Analysis'!H21</f>
        <v>453.55985000000004</v>
      </c>
      <c r="F78" s="31"/>
      <c r="G78" s="139" t="s">
        <v>175</v>
      </c>
      <c r="H78" s="131">
        <f>'Profitability Analysis'!F22</f>
        <v>-70.624308000000099</v>
      </c>
      <c r="I78" s="131">
        <f>'Profitability Analysis'!G22</f>
        <v>91.775691999999935</v>
      </c>
      <c r="J78" s="132">
        <f>'Profitability Analysis'!H22</f>
        <v>265.77569199999994</v>
      </c>
      <c r="L78" s="139" t="s">
        <v>175</v>
      </c>
      <c r="M78" s="131">
        <f>'Profitability Analysis'!F23</f>
        <v>-48.234790000000032</v>
      </c>
      <c r="N78" s="131">
        <f>'Profitability Analysis'!G23</f>
        <v>147.76521000000002</v>
      </c>
      <c r="O78" s="132">
        <f>'Profitability Analysis'!H23</f>
        <v>472.91521000000006</v>
      </c>
      <c r="Q78" s="139" t="s">
        <v>175</v>
      </c>
      <c r="R78" s="131">
        <f>'Profitability Analysis'!F24</f>
        <v>-98.024439999999942</v>
      </c>
      <c r="S78" s="131">
        <f>'Profitability Analysis'!G24</f>
        <v>61.200560000000053</v>
      </c>
      <c r="T78" s="132">
        <f>'Profitability Analysis'!H24</f>
        <v>232.80056000000008</v>
      </c>
    </row>
    <row r="79" spans="2:20" ht="28.5" customHeight="1" x14ac:dyDescent="0.75">
      <c r="B79" s="140" t="s">
        <v>187</v>
      </c>
      <c r="C79" s="3" t="s">
        <v>109</v>
      </c>
      <c r="D79" s="317" t="s">
        <v>110</v>
      </c>
      <c r="E79" s="318"/>
      <c r="F79" s="31"/>
      <c r="G79" s="140" t="s">
        <v>187</v>
      </c>
      <c r="H79" s="3" t="s">
        <v>109</v>
      </c>
      <c r="I79" s="317" t="s">
        <v>110</v>
      </c>
      <c r="J79" s="318"/>
      <c r="L79" s="140" t="s">
        <v>187</v>
      </c>
      <c r="M79" s="3" t="s">
        <v>109</v>
      </c>
      <c r="N79" s="317" t="s">
        <v>110</v>
      </c>
      <c r="O79" s="318"/>
      <c r="Q79" s="140" t="s">
        <v>187</v>
      </c>
      <c r="R79" s="3" t="s">
        <v>109</v>
      </c>
      <c r="S79" s="141" t="s">
        <v>110</v>
      </c>
      <c r="T79" s="142"/>
    </row>
    <row r="80" spans="2:20" x14ac:dyDescent="0.75">
      <c r="B80" s="139" t="s">
        <v>176</v>
      </c>
      <c r="C80" s="126">
        <f>'Break-Even Analysis'!C47</f>
        <v>0.176473323943662</v>
      </c>
      <c r="D80" s="319">
        <f>'Break-Even Analysis'!D47</f>
        <v>1305.1672916666669</v>
      </c>
      <c r="E80" s="320"/>
      <c r="F80" s="31"/>
      <c r="G80" s="139" t="s">
        <v>176</v>
      </c>
      <c r="H80" s="126">
        <f>'Break-Even Analysis'!C48</f>
        <v>5.4176604827586221</v>
      </c>
      <c r="I80" s="319">
        <f>'Break-Even Analysis'!D48</f>
        <v>44.889186857142867</v>
      </c>
      <c r="J80" s="320"/>
      <c r="L80" s="139" t="s">
        <v>176</v>
      </c>
      <c r="M80" s="126">
        <f>'Break-Even Analysis'!C49</f>
        <v>0.19556273714285716</v>
      </c>
      <c r="N80" s="319">
        <f>'Break-Even Analysis'!D49</f>
        <v>1222.2671071428572</v>
      </c>
      <c r="O80" s="320"/>
      <c r="Q80" s="139" t="s">
        <v>176</v>
      </c>
      <c r="R80" s="126">
        <f>'Break-Even Analysis'!C50</f>
        <v>0.18290875151515149</v>
      </c>
      <c r="S80" s="319">
        <f>'Break-Even Analysis'!D50</f>
        <v>1371.815636363636</v>
      </c>
      <c r="T80" s="320"/>
    </row>
    <row r="81" spans="2:20" x14ac:dyDescent="0.75">
      <c r="B81" s="139" t="s">
        <v>177</v>
      </c>
      <c r="C81" s="131">
        <f>'Break-Even Analysis'!E47</f>
        <v>0.28418532394366197</v>
      </c>
      <c r="D81" s="321">
        <f>'Break-Even Analysis'!F47</f>
        <v>2101.787291666667</v>
      </c>
      <c r="E81" s="322"/>
      <c r="F81" s="31"/>
      <c r="G81" s="139" t="s">
        <v>177</v>
      </c>
      <c r="H81" s="131">
        <f>'Break-Even Analysis'!E48</f>
        <v>8.7140191034482779</v>
      </c>
      <c r="I81" s="321">
        <f>'Break-Even Analysis'!F48</f>
        <v>72.201872571428581</v>
      </c>
      <c r="J81" s="322"/>
      <c r="L81" s="139" t="s">
        <v>177</v>
      </c>
      <c r="M81" s="131">
        <f>'Break-Even Analysis'!E49</f>
        <v>0.30481348000000008</v>
      </c>
      <c r="N81" s="321">
        <f>'Break-Even Analysis'!F49</f>
        <v>1905.0842500000001</v>
      </c>
      <c r="O81" s="322"/>
      <c r="Q81" s="139" t="s">
        <v>177</v>
      </c>
      <c r="R81" s="131">
        <f>'Break-Even Analysis'!E50</f>
        <v>0.29878075151515149</v>
      </c>
      <c r="S81" s="321">
        <f>'Break-Even Analysis'!F50</f>
        <v>2240.8556363636362</v>
      </c>
      <c r="T81" s="322"/>
    </row>
    <row r="82" spans="2:20" ht="30" customHeight="1" x14ac:dyDescent="0.75">
      <c r="B82" s="138" t="s">
        <v>180</v>
      </c>
      <c r="C82" s="143"/>
      <c r="D82" s="143"/>
      <c r="E82" s="144"/>
      <c r="F82" s="31"/>
      <c r="G82" s="138" t="s">
        <v>180</v>
      </c>
      <c r="H82" s="143"/>
      <c r="I82" s="143"/>
      <c r="J82" s="144"/>
      <c r="L82" s="138" t="s">
        <v>180</v>
      </c>
      <c r="M82" s="143"/>
      <c r="N82" s="143"/>
      <c r="O82" s="144"/>
      <c r="Q82" s="138" t="s">
        <v>180</v>
      </c>
      <c r="R82" s="143"/>
      <c r="S82" s="143"/>
      <c r="T82" s="144"/>
    </row>
    <row r="83" spans="2:20" x14ac:dyDescent="0.75">
      <c r="B83" s="139" t="s">
        <v>174</v>
      </c>
      <c r="C83" s="324" t="str">
        <f>'Crop Rankings'!AA21</f>
        <v>16th</v>
      </c>
      <c r="D83" s="325"/>
      <c r="E83" s="326"/>
      <c r="F83" s="31"/>
      <c r="G83" s="139" t="s">
        <v>174</v>
      </c>
      <c r="H83" s="324" t="str">
        <f>'Crop Rankings'!AA22</f>
        <v>19th</v>
      </c>
      <c r="I83" s="325"/>
      <c r="J83" s="326"/>
      <c r="L83" s="139" t="s">
        <v>174</v>
      </c>
      <c r="M83" s="324" t="str">
        <f>'Crop Rankings'!AA23</f>
        <v>6th</v>
      </c>
      <c r="N83" s="325"/>
      <c r="O83" s="326"/>
      <c r="Q83" s="139" t="s">
        <v>174</v>
      </c>
      <c r="R83" s="324" t="str">
        <f>'Crop Rankings'!AA24</f>
        <v>21st</v>
      </c>
      <c r="S83" s="325"/>
      <c r="T83" s="326"/>
    </row>
    <row r="84" spans="2:20" x14ac:dyDescent="0.75">
      <c r="B84" s="139" t="s">
        <v>178</v>
      </c>
      <c r="C84" s="327" t="str">
        <f>'Crop Rankings'!AD21</f>
        <v>15th</v>
      </c>
      <c r="D84" s="328"/>
      <c r="E84" s="329"/>
      <c r="F84" s="31"/>
      <c r="G84" s="139" t="s">
        <v>178</v>
      </c>
      <c r="H84" s="327" t="str">
        <f>'Crop Rankings'!AD22</f>
        <v>17th</v>
      </c>
      <c r="I84" s="328"/>
      <c r="J84" s="329"/>
      <c r="L84" s="139" t="s">
        <v>178</v>
      </c>
      <c r="M84" s="327" t="str">
        <f>'Crop Rankings'!AD23</f>
        <v>10th</v>
      </c>
      <c r="N84" s="328"/>
      <c r="O84" s="329"/>
      <c r="Q84" s="139" t="s">
        <v>178</v>
      </c>
      <c r="R84" s="327" t="str">
        <f>'Crop Rankings'!AD24</f>
        <v>21st</v>
      </c>
      <c r="S84" s="328"/>
      <c r="T84" s="329"/>
    </row>
    <row r="85" spans="2:20" ht="26" thickBot="1" x14ac:dyDescent="0.8">
      <c r="B85" s="145" t="s">
        <v>179</v>
      </c>
      <c r="C85" s="330" t="str">
        <f>'Crop Rankings'!AG21</f>
        <v>12th</v>
      </c>
      <c r="D85" s="331"/>
      <c r="E85" s="332"/>
      <c r="F85" s="31"/>
      <c r="G85" s="145" t="s">
        <v>179</v>
      </c>
      <c r="H85" s="330" t="str">
        <f>'Crop Rankings'!AG22</f>
        <v>20th</v>
      </c>
      <c r="I85" s="331"/>
      <c r="J85" s="332"/>
      <c r="L85" s="145" t="s">
        <v>179</v>
      </c>
      <c r="M85" s="330" t="str">
        <f>'Crop Rankings'!AG23</f>
        <v>6th</v>
      </c>
      <c r="N85" s="331"/>
      <c r="O85" s="332"/>
      <c r="Q85" s="145" t="s">
        <v>179</v>
      </c>
      <c r="R85" s="330" t="str">
        <f>'Crop Rankings'!AG24</f>
        <v>21st</v>
      </c>
      <c r="S85" s="331"/>
      <c r="T85" s="332"/>
    </row>
    <row r="86" spans="2:20" ht="26" thickBot="1" x14ac:dyDescent="0.8"/>
    <row r="87" spans="2:20" ht="40.5" customHeight="1" x14ac:dyDescent="1.65">
      <c r="B87" s="334" t="s">
        <v>238</v>
      </c>
      <c r="C87" s="335"/>
      <c r="D87" s="335"/>
      <c r="E87" s="336"/>
      <c r="F87" s="25"/>
      <c r="G87" s="24"/>
      <c r="H87" s="24"/>
      <c r="I87" s="24"/>
      <c r="J87" s="24"/>
      <c r="L87" s="24"/>
      <c r="M87" s="24"/>
      <c r="N87" s="24"/>
      <c r="O87" s="24"/>
      <c r="Q87" s="24"/>
      <c r="R87" s="24"/>
      <c r="S87" s="24"/>
      <c r="T87" s="24"/>
    </row>
    <row r="88" spans="2:20" ht="31.5" customHeight="1" x14ac:dyDescent="0.75">
      <c r="B88" s="138"/>
      <c r="C88" s="3" t="s">
        <v>17</v>
      </c>
      <c r="D88" s="3" t="s">
        <v>121</v>
      </c>
      <c r="E88" s="26" t="s">
        <v>18</v>
      </c>
      <c r="F88" s="27"/>
      <c r="G88" s="24"/>
      <c r="H88" s="24"/>
      <c r="I88" s="24"/>
      <c r="J88" s="24"/>
      <c r="L88" s="24"/>
      <c r="M88" s="24"/>
      <c r="N88" s="24"/>
      <c r="O88" s="24"/>
      <c r="Q88" s="24"/>
      <c r="R88" s="24"/>
      <c r="S88" s="24"/>
      <c r="T88" s="24"/>
    </row>
    <row r="89" spans="2:20" x14ac:dyDescent="0.75">
      <c r="B89" s="139" t="s">
        <v>0</v>
      </c>
      <c r="C89" s="126">
        <f>'Production Cost Comparison'!DS17</f>
        <v>264.543138</v>
      </c>
      <c r="D89" s="126">
        <f>'Production Cost Comparison'!DT17</f>
        <v>293.93682000000001</v>
      </c>
      <c r="E89" s="127">
        <f>'Production Cost Comparison'!DU17</f>
        <v>323.33050200000002</v>
      </c>
      <c r="F89" s="31"/>
      <c r="G89" s="24"/>
      <c r="H89" s="24"/>
      <c r="I89" s="24"/>
      <c r="J89" s="24"/>
      <c r="L89" s="24"/>
      <c r="M89" s="24"/>
      <c r="N89" s="24"/>
      <c r="O89" s="24"/>
      <c r="Q89" s="24"/>
      <c r="R89" s="24"/>
      <c r="S89" s="24"/>
      <c r="T89" s="24"/>
    </row>
    <row r="90" spans="2:20" x14ac:dyDescent="0.75">
      <c r="B90" s="139" t="s">
        <v>20</v>
      </c>
      <c r="C90" s="131">
        <f>'Production Cost Comparison'!DS27</f>
        <v>436.61305800000002</v>
      </c>
      <c r="D90" s="131">
        <f>'Production Cost Comparison'!DT27</f>
        <v>485.12562000000003</v>
      </c>
      <c r="E90" s="132">
        <f>'Production Cost Comparison'!DU27</f>
        <v>533.63818200000003</v>
      </c>
      <c r="F90" s="31"/>
      <c r="G90" s="24"/>
      <c r="H90" s="24"/>
      <c r="I90" s="24"/>
      <c r="J90" s="24"/>
      <c r="L90" s="24"/>
      <c r="M90" s="24"/>
      <c r="N90" s="24"/>
      <c r="O90" s="24"/>
      <c r="Q90" s="24"/>
      <c r="R90" s="24"/>
      <c r="S90" s="24"/>
      <c r="T90" s="24"/>
    </row>
    <row r="91" spans="2:20" x14ac:dyDescent="0.75">
      <c r="B91" s="139" t="s">
        <v>171</v>
      </c>
      <c r="C91" s="50">
        <f>'Yield Estimates'!C24</f>
        <v>789.59999999999991</v>
      </c>
      <c r="D91" s="50">
        <f>'Yield Estimates'!D24</f>
        <v>1128</v>
      </c>
      <c r="E91" s="51">
        <f>'Yield Estimates'!E24</f>
        <v>1522.8000000000002</v>
      </c>
      <c r="F91" s="31"/>
      <c r="G91" s="24"/>
      <c r="H91" s="24"/>
      <c r="I91" s="24"/>
      <c r="J91" s="24"/>
      <c r="L91" s="24"/>
      <c r="M91" s="24"/>
      <c r="N91" s="24"/>
      <c r="O91" s="24"/>
      <c r="Q91" s="24"/>
      <c r="R91" s="24"/>
      <c r="S91" s="24"/>
      <c r="T91" s="24"/>
    </row>
    <row r="92" spans="2:20" x14ac:dyDescent="0.75">
      <c r="B92" s="139" t="s">
        <v>172</v>
      </c>
      <c r="C92" s="131">
        <f>'Price Analysis'!C24</f>
        <v>0.4</v>
      </c>
      <c r="D92" s="131">
        <f>'Price Analysis'!D24</f>
        <v>0.45</v>
      </c>
      <c r="E92" s="132">
        <f>'Price Analysis'!E24</f>
        <v>0.5</v>
      </c>
      <c r="F92" s="31"/>
      <c r="G92" s="24"/>
      <c r="H92" s="24"/>
      <c r="I92" s="24"/>
      <c r="J92" s="24"/>
      <c r="L92" s="24"/>
      <c r="M92" s="24"/>
      <c r="N92" s="24"/>
      <c r="O92" s="24"/>
      <c r="Q92" s="24"/>
      <c r="R92" s="24"/>
      <c r="S92" s="24"/>
      <c r="T92" s="24"/>
    </row>
    <row r="93" spans="2:20" ht="28.5" customHeight="1" x14ac:dyDescent="0.75">
      <c r="B93" s="140" t="s">
        <v>173</v>
      </c>
      <c r="C93" s="3"/>
      <c r="D93" s="3"/>
      <c r="E93" s="26"/>
      <c r="F93" s="31"/>
      <c r="G93" s="24"/>
      <c r="H93" s="24"/>
      <c r="I93" s="24"/>
      <c r="J93" s="24"/>
      <c r="L93" s="24"/>
      <c r="M93" s="24"/>
      <c r="N93" s="24"/>
      <c r="O93" s="24"/>
      <c r="Q93" s="24"/>
      <c r="R93" s="24"/>
      <c r="S93" s="24"/>
      <c r="T93" s="24"/>
    </row>
    <row r="94" spans="2:20" x14ac:dyDescent="0.75">
      <c r="B94" s="139" t="s">
        <v>174</v>
      </c>
      <c r="C94" s="126">
        <f>'Profitability Analysis'!C25</f>
        <v>315.83999999999997</v>
      </c>
      <c r="D94" s="126">
        <f>'Profitability Analysis'!D25</f>
        <v>507.6</v>
      </c>
      <c r="E94" s="127">
        <f>'Profitability Analysis'!E25</f>
        <v>761.40000000000009</v>
      </c>
      <c r="F94" s="31"/>
      <c r="G94" s="24"/>
      <c r="H94" s="24"/>
      <c r="I94" s="24"/>
      <c r="J94" s="24"/>
      <c r="L94" s="24"/>
      <c r="M94" s="24"/>
      <c r="N94" s="24"/>
      <c r="O94" s="24"/>
      <c r="Q94" s="24"/>
      <c r="R94" s="24"/>
      <c r="S94" s="24"/>
      <c r="T94" s="24"/>
    </row>
    <row r="95" spans="2:20" x14ac:dyDescent="0.75">
      <c r="B95" s="139" t="s">
        <v>175</v>
      </c>
      <c r="C95" s="131">
        <f>'Profitability Analysis'!F25</f>
        <v>21.903179999999963</v>
      </c>
      <c r="D95" s="131">
        <f>'Profitability Analysis'!G25</f>
        <v>213.66318000000001</v>
      </c>
      <c r="E95" s="132">
        <f>'Profitability Analysis'!H25</f>
        <v>467.46318000000008</v>
      </c>
      <c r="F95" s="31"/>
      <c r="G95" s="24"/>
      <c r="H95" s="24"/>
      <c r="I95" s="24"/>
      <c r="J95" s="24"/>
      <c r="L95" s="24"/>
      <c r="M95" s="24"/>
      <c r="N95" s="24"/>
      <c r="O95" s="24"/>
      <c r="Q95" s="24"/>
      <c r="R95" s="24"/>
      <c r="S95" s="24"/>
      <c r="T95" s="24"/>
    </row>
    <row r="96" spans="2:20" ht="28.5" customHeight="1" x14ac:dyDescent="0.75">
      <c r="B96" s="140" t="s">
        <v>187</v>
      </c>
      <c r="C96" s="3" t="s">
        <v>109</v>
      </c>
      <c r="D96" s="317" t="s">
        <v>110</v>
      </c>
      <c r="E96" s="318"/>
      <c r="F96" s="31"/>
      <c r="G96" s="24"/>
      <c r="H96" s="24"/>
      <c r="I96" s="24"/>
      <c r="J96" s="24"/>
      <c r="L96" s="24"/>
      <c r="M96" s="24"/>
      <c r="N96" s="24"/>
      <c r="O96" s="24"/>
      <c r="Q96" s="24"/>
      <c r="R96" s="24"/>
      <c r="S96" s="24"/>
      <c r="T96" s="24"/>
    </row>
    <row r="97" spans="2:20" x14ac:dyDescent="0.75">
      <c r="B97" s="139" t="s">
        <v>176</v>
      </c>
      <c r="C97" s="126">
        <f>'Break-Even Analysis'!C51</f>
        <v>0.26058228723404259</v>
      </c>
      <c r="D97" s="319">
        <f>'Break-Even Analysis'!D51</f>
        <v>653.19293333333337</v>
      </c>
      <c r="E97" s="320"/>
      <c r="F97" s="31"/>
      <c r="G97" s="24"/>
      <c r="H97" s="24"/>
      <c r="I97" s="24"/>
      <c r="J97" s="24"/>
      <c r="L97" s="24"/>
      <c r="M97" s="24"/>
      <c r="N97" s="24"/>
      <c r="O97" s="24"/>
      <c r="Q97" s="24"/>
      <c r="R97" s="24"/>
      <c r="S97" s="24"/>
      <c r="T97" s="24"/>
    </row>
    <row r="98" spans="2:20" x14ac:dyDescent="0.75">
      <c r="B98" s="139" t="s">
        <v>177</v>
      </c>
      <c r="C98" s="131">
        <f>'Break-Even Analysis'!E51</f>
        <v>0.43007590425531916</v>
      </c>
      <c r="D98" s="321">
        <f>'Break-Even Analysis'!F51</f>
        <v>1078.0569333333333</v>
      </c>
      <c r="E98" s="322"/>
      <c r="F98" s="31"/>
      <c r="G98" s="24"/>
      <c r="H98" s="24"/>
      <c r="I98" s="24"/>
      <c r="J98" s="24"/>
      <c r="L98" s="24"/>
      <c r="M98" s="24"/>
      <c r="N98" s="24"/>
      <c r="O98" s="24"/>
      <c r="Q98" s="24"/>
      <c r="R98" s="24"/>
      <c r="S98" s="24"/>
      <c r="T98" s="24"/>
    </row>
    <row r="99" spans="2:20" ht="30" customHeight="1" x14ac:dyDescent="0.75">
      <c r="B99" s="138" t="s">
        <v>180</v>
      </c>
      <c r="C99" s="143"/>
      <c r="D99" s="143"/>
      <c r="E99" s="144"/>
      <c r="F99" s="31"/>
      <c r="G99" s="24"/>
      <c r="H99" s="24"/>
      <c r="I99" s="24"/>
      <c r="J99" s="24"/>
      <c r="L99" s="24"/>
      <c r="M99" s="24"/>
      <c r="N99" s="24"/>
      <c r="O99" s="24"/>
      <c r="Q99" s="24"/>
      <c r="R99" s="24"/>
      <c r="S99" s="24"/>
      <c r="T99" s="24"/>
    </row>
    <row r="100" spans="2:20" x14ac:dyDescent="0.75">
      <c r="B100" s="139" t="s">
        <v>174</v>
      </c>
      <c r="C100" s="324" t="str">
        <f>'Crop Rankings'!AA25</f>
        <v>4th</v>
      </c>
      <c r="D100" s="325"/>
      <c r="E100" s="326"/>
      <c r="F100" s="31"/>
      <c r="G100" s="24"/>
      <c r="H100" s="24"/>
      <c r="I100" s="24"/>
      <c r="J100" s="24"/>
      <c r="L100" s="24"/>
      <c r="M100" s="24"/>
      <c r="N100" s="24"/>
      <c r="O100" s="24"/>
      <c r="Q100" s="24"/>
      <c r="R100" s="24"/>
      <c r="S100" s="24"/>
      <c r="T100" s="24"/>
    </row>
    <row r="101" spans="2:20" x14ac:dyDescent="0.75">
      <c r="B101" s="139" t="s">
        <v>178</v>
      </c>
      <c r="C101" s="327" t="str">
        <f>'Crop Rankings'!AD25</f>
        <v>3rd</v>
      </c>
      <c r="D101" s="328"/>
      <c r="E101" s="329"/>
      <c r="F101" s="31"/>
      <c r="G101" s="24"/>
      <c r="H101" s="24"/>
      <c r="I101" s="24"/>
      <c r="J101" s="24"/>
      <c r="L101" s="24"/>
      <c r="M101" s="24"/>
      <c r="N101" s="24"/>
      <c r="O101" s="24"/>
      <c r="Q101" s="24"/>
      <c r="R101" s="24"/>
      <c r="S101" s="24"/>
      <c r="T101" s="24"/>
    </row>
    <row r="102" spans="2:20" ht="26" thickBot="1" x14ac:dyDescent="0.8">
      <c r="B102" s="145" t="s">
        <v>179</v>
      </c>
      <c r="C102" s="330" t="str">
        <f>'Crop Rankings'!AG25</f>
        <v>13th</v>
      </c>
      <c r="D102" s="331"/>
      <c r="E102" s="332"/>
      <c r="F102" s="31"/>
      <c r="G102" s="24"/>
      <c r="H102" s="24"/>
      <c r="I102" s="24"/>
      <c r="J102" s="24"/>
      <c r="L102" s="24"/>
      <c r="M102" s="24"/>
      <c r="N102" s="24"/>
      <c r="O102" s="24"/>
      <c r="Q102" s="24"/>
      <c r="R102" s="24"/>
      <c r="S102" s="24"/>
      <c r="T102" s="24"/>
    </row>
  </sheetData>
  <mergeCells count="151">
    <mergeCell ref="C101:E101"/>
    <mergeCell ref="C102:E102"/>
    <mergeCell ref="C100:E100"/>
    <mergeCell ref="D97:E97"/>
    <mergeCell ref="D98:E98"/>
    <mergeCell ref="B87:E87"/>
    <mergeCell ref="D96:E96"/>
    <mergeCell ref="C84:E84"/>
    <mergeCell ref="H84:J84"/>
    <mergeCell ref="M84:O84"/>
    <mergeCell ref="R84:T84"/>
    <mergeCell ref="C85:E85"/>
    <mergeCell ref="H85:J85"/>
    <mergeCell ref="M85:O85"/>
    <mergeCell ref="R85:T85"/>
    <mergeCell ref="C83:E83"/>
    <mergeCell ref="H83:J83"/>
    <mergeCell ref="M83:O83"/>
    <mergeCell ref="R83:T83"/>
    <mergeCell ref="D80:E80"/>
    <mergeCell ref="I80:J80"/>
    <mergeCell ref="N80:O80"/>
    <mergeCell ref="S80:T80"/>
    <mergeCell ref="D81:E81"/>
    <mergeCell ref="I81:J81"/>
    <mergeCell ref="N81:O81"/>
    <mergeCell ref="S81:T81"/>
    <mergeCell ref="B70:E70"/>
    <mergeCell ref="G70:J70"/>
    <mergeCell ref="L70:O70"/>
    <mergeCell ref="Q70:T70"/>
    <mergeCell ref="D79:E79"/>
    <mergeCell ref="I79:J79"/>
    <mergeCell ref="N79:O79"/>
    <mergeCell ref="C67:E67"/>
    <mergeCell ref="H67:J67"/>
    <mergeCell ref="M67:O67"/>
    <mergeCell ref="R67:T67"/>
    <mergeCell ref="C68:E68"/>
    <mergeCell ref="H68:J68"/>
    <mergeCell ref="M68:O68"/>
    <mergeCell ref="R68:T68"/>
    <mergeCell ref="C66:E66"/>
    <mergeCell ref="H66:J66"/>
    <mergeCell ref="M66:O66"/>
    <mergeCell ref="R66:T66"/>
    <mergeCell ref="D63:E63"/>
    <mergeCell ref="I63:J63"/>
    <mergeCell ref="N63:O63"/>
    <mergeCell ref="S63:T63"/>
    <mergeCell ref="D64:E64"/>
    <mergeCell ref="I64:J64"/>
    <mergeCell ref="N64:O64"/>
    <mergeCell ref="S64:T64"/>
    <mergeCell ref="B53:E53"/>
    <mergeCell ref="G53:J53"/>
    <mergeCell ref="L53:O53"/>
    <mergeCell ref="Q53:T53"/>
    <mergeCell ref="D62:E62"/>
    <mergeCell ref="I62:J62"/>
    <mergeCell ref="N62:O62"/>
    <mergeCell ref="S62:T62"/>
    <mergeCell ref="C50:E50"/>
    <mergeCell ref="H50:J50"/>
    <mergeCell ref="M50:O50"/>
    <mergeCell ref="R50:T50"/>
    <mergeCell ref="C51:E51"/>
    <mergeCell ref="H51:J51"/>
    <mergeCell ref="M51:O51"/>
    <mergeCell ref="R51:T51"/>
    <mergeCell ref="C49:E49"/>
    <mergeCell ref="H49:J49"/>
    <mergeCell ref="M49:O49"/>
    <mergeCell ref="R49:T49"/>
    <mergeCell ref="D46:E46"/>
    <mergeCell ref="I46:J46"/>
    <mergeCell ref="N46:O46"/>
    <mergeCell ref="S46:T46"/>
    <mergeCell ref="D47:E47"/>
    <mergeCell ref="I47:J47"/>
    <mergeCell ref="N47:O47"/>
    <mergeCell ref="S47:T47"/>
    <mergeCell ref="B36:E36"/>
    <mergeCell ref="G36:J36"/>
    <mergeCell ref="L36:O36"/>
    <mergeCell ref="Q36:T36"/>
    <mergeCell ref="D45:E45"/>
    <mergeCell ref="I45:J45"/>
    <mergeCell ref="N45:O45"/>
    <mergeCell ref="S45:T45"/>
    <mergeCell ref="C33:E33"/>
    <mergeCell ref="H33:J33"/>
    <mergeCell ref="M33:O33"/>
    <mergeCell ref="R33:T33"/>
    <mergeCell ref="C34:E34"/>
    <mergeCell ref="H34:J34"/>
    <mergeCell ref="M34:O34"/>
    <mergeCell ref="R34:T34"/>
    <mergeCell ref="C32:E32"/>
    <mergeCell ref="H32:J32"/>
    <mergeCell ref="M32:O32"/>
    <mergeCell ref="R32:T32"/>
    <mergeCell ref="D29:E29"/>
    <mergeCell ref="I29:J29"/>
    <mergeCell ref="N29:O29"/>
    <mergeCell ref="S29:T29"/>
    <mergeCell ref="D30:E30"/>
    <mergeCell ref="I30:J30"/>
    <mergeCell ref="N30:O30"/>
    <mergeCell ref="S30:T30"/>
    <mergeCell ref="R15:T15"/>
    <mergeCell ref="R16:T16"/>
    <mergeCell ref="R17:T17"/>
    <mergeCell ref="Q18:T18"/>
    <mergeCell ref="Q19:T19"/>
    <mergeCell ref="D28:E28"/>
    <mergeCell ref="I28:J28"/>
    <mergeCell ref="N28:O28"/>
    <mergeCell ref="S28:T28"/>
    <mergeCell ref="M15:O15"/>
    <mergeCell ref="M16:O16"/>
    <mergeCell ref="M17:O17"/>
    <mergeCell ref="L18:O18"/>
    <mergeCell ref="L19:O19"/>
    <mergeCell ref="Q2:T2"/>
    <mergeCell ref="S11:T11"/>
    <mergeCell ref="S12:T12"/>
    <mergeCell ref="S13:T13"/>
    <mergeCell ref="H15:J15"/>
    <mergeCell ref="H16:J16"/>
    <mergeCell ref="H17:J17"/>
    <mergeCell ref="G18:J18"/>
    <mergeCell ref="G19:J19"/>
    <mergeCell ref="L2:O2"/>
    <mergeCell ref="N11:O11"/>
    <mergeCell ref="N12:O12"/>
    <mergeCell ref="N13:O13"/>
    <mergeCell ref="B14:E14"/>
    <mergeCell ref="G2:J2"/>
    <mergeCell ref="I11:J11"/>
    <mergeCell ref="I12:J12"/>
    <mergeCell ref="I13:J13"/>
    <mergeCell ref="B2:E2"/>
    <mergeCell ref="B18:E18"/>
    <mergeCell ref="B19:E19"/>
    <mergeCell ref="C15:E15"/>
    <mergeCell ref="C16:E16"/>
    <mergeCell ref="C17:E17"/>
    <mergeCell ref="D11:E11"/>
    <mergeCell ref="D12:E12"/>
    <mergeCell ref="D13:E13"/>
  </mergeCell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0692E-EB83-4469-8A6C-D280224E12D1}">
  <dimension ref="B1:G24"/>
  <sheetViews>
    <sheetView showGridLines="0" workbookViewId="0">
      <selection activeCell="H11" sqref="H11"/>
    </sheetView>
  </sheetViews>
  <sheetFormatPr defaultColWidth="9.1796875" defaultRowHeight="28" x14ac:dyDescent="0.8"/>
  <cols>
    <col min="1" max="1" width="4.81640625" style="23" customWidth="1"/>
    <col min="2" max="2" width="89.54296875" style="23" customWidth="1"/>
    <col min="3" max="16384" width="9.1796875" style="23"/>
  </cols>
  <sheetData>
    <row r="1" spans="2:7" ht="14.25" customHeight="1" x14ac:dyDescent="0.8"/>
    <row r="2" spans="2:7" s="147" customFormat="1" ht="50.25" customHeight="1" x14ac:dyDescent="1.2">
      <c r="B2" s="146" t="s">
        <v>239</v>
      </c>
    </row>
    <row r="3" spans="2:7" ht="9.75" customHeight="1" x14ac:dyDescent="0.8">
      <c r="B3" s="148"/>
    </row>
    <row r="4" spans="2:7" x14ac:dyDescent="0.8">
      <c r="B4" s="149" t="s">
        <v>117</v>
      </c>
    </row>
    <row r="5" spans="2:7" s="79" customFormat="1" ht="32" x14ac:dyDescent="0.95">
      <c r="B5" s="248" t="s">
        <v>246</v>
      </c>
    </row>
    <row r="6" spans="2:7" x14ac:dyDescent="0.8">
      <c r="B6" s="150"/>
    </row>
    <row r="7" spans="2:7" x14ac:dyDescent="0.8">
      <c r="B7" s="149" t="s">
        <v>118</v>
      </c>
    </row>
    <row r="8" spans="2:7" s="79" customFormat="1" ht="32" x14ac:dyDescent="0.95">
      <c r="B8" s="248" t="s">
        <v>250</v>
      </c>
    </row>
    <row r="9" spans="2:7" x14ac:dyDescent="0.8">
      <c r="B9" s="150"/>
    </row>
    <row r="10" spans="2:7" x14ac:dyDescent="0.8">
      <c r="B10" s="150" t="s">
        <v>119</v>
      </c>
    </row>
    <row r="11" spans="2:7" s="79" customFormat="1" ht="32" x14ac:dyDescent="0.95">
      <c r="B11" s="250" t="s">
        <v>251</v>
      </c>
      <c r="G11" s="79" t="s">
        <v>252</v>
      </c>
    </row>
    <row r="12" spans="2:7" ht="18" customHeight="1" x14ac:dyDescent="0.8">
      <c r="B12" s="151"/>
    </row>
    <row r="13" spans="2:7" ht="38" x14ac:dyDescent="1.1000000000000001">
      <c r="B13" s="152" t="s">
        <v>120</v>
      </c>
    </row>
    <row r="14" spans="2:7" s="79" customFormat="1" ht="32" x14ac:dyDescent="0.95">
      <c r="B14" s="249" t="s">
        <v>247</v>
      </c>
    </row>
    <row r="15" spans="2:7" ht="19.5" customHeight="1" x14ac:dyDescent="0.8">
      <c r="B15" s="153"/>
    </row>
    <row r="16" spans="2:7" ht="38" x14ac:dyDescent="0.8">
      <c r="B16" s="146" t="s">
        <v>94</v>
      </c>
    </row>
    <row r="17" spans="2:2" ht="9.75" customHeight="1" x14ac:dyDescent="0.8">
      <c r="B17" s="148"/>
    </row>
    <row r="18" spans="2:2" x14ac:dyDescent="0.8">
      <c r="B18" s="23" t="s">
        <v>95</v>
      </c>
    </row>
    <row r="19" spans="2:2" x14ac:dyDescent="0.8">
      <c r="B19" s="23" t="s">
        <v>96</v>
      </c>
    </row>
    <row r="20" spans="2:2" ht="18" customHeight="1" x14ac:dyDescent="0.8">
      <c r="B20" s="151"/>
    </row>
    <row r="21" spans="2:2" ht="12.75" customHeight="1" x14ac:dyDescent="0.8"/>
    <row r="22" spans="2:2" ht="38" x14ac:dyDescent="0.8">
      <c r="B22" s="146"/>
    </row>
    <row r="23" spans="2:2" ht="9.75" customHeight="1" x14ac:dyDescent="0.8">
      <c r="B23" s="148"/>
    </row>
    <row r="24" spans="2:2" x14ac:dyDescent="0.8">
      <c r="B24" s="154"/>
    </row>
  </sheetData>
  <hyperlinks>
    <hyperlink ref="B14" r:id="rId1" display="http://www.gsminfo.ca\infocenter2580" xr:uid="{CF192702-2FA5-4C0D-86FE-1E05DFA605C5}"/>
  </hyperlinks>
  <pageMargins left="0.7" right="0.7" top="0.75" bottom="0.75" header="0.3" footer="0.3"/>
  <pageSetup orientation="portrait" horizontalDpi="0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2EE43-B706-40BE-8B42-46042051D8FE}">
  <dimension ref="A1:DV49"/>
  <sheetViews>
    <sheetView showGridLines="0" zoomScaleNormal="100" workbookViewId="0">
      <selection activeCell="A32" sqref="A32:XFD49"/>
    </sheetView>
  </sheetViews>
  <sheetFormatPr defaultColWidth="9.1796875" defaultRowHeight="25.5" x14ac:dyDescent="0.75"/>
  <cols>
    <col min="1" max="1" width="7.08984375" style="1" bestFit="1" customWidth="1"/>
    <col min="2" max="2" width="31.81640625" style="1" customWidth="1"/>
    <col min="3" max="3" width="14.453125" style="1" bestFit="1" customWidth="1"/>
    <col min="4" max="4" width="14.453125" style="1" customWidth="1"/>
    <col min="5" max="5" width="14.453125" style="1" bestFit="1" customWidth="1"/>
    <col min="6" max="6" width="14.453125" style="1" customWidth="1"/>
    <col min="7" max="7" width="3.26953125" style="1" customWidth="1"/>
    <col min="8" max="8" width="31.81640625" style="1" customWidth="1"/>
    <col min="9" max="9" width="14.453125" style="1" bestFit="1" customWidth="1"/>
    <col min="10" max="10" width="14.453125" style="1" customWidth="1"/>
    <col min="11" max="12" width="14.453125" style="1" bestFit="1" customWidth="1"/>
    <col min="13" max="13" width="3.26953125" style="1" customWidth="1"/>
    <col min="14" max="14" width="31.81640625" style="1" customWidth="1"/>
    <col min="15" max="15" width="14.453125" style="1" bestFit="1" customWidth="1"/>
    <col min="16" max="16" width="14.453125" style="1" customWidth="1"/>
    <col min="17" max="18" width="14.453125" style="1" bestFit="1" customWidth="1"/>
    <col min="19" max="19" width="3.26953125" style="1" customWidth="1"/>
    <col min="20" max="20" width="31.81640625" style="1" customWidth="1"/>
    <col min="21" max="21" width="14.453125" style="1" bestFit="1" customWidth="1"/>
    <col min="22" max="22" width="14.453125" style="1" customWidth="1"/>
    <col min="23" max="24" width="14.453125" style="1" bestFit="1" customWidth="1"/>
    <col min="25" max="25" width="3.26953125" style="1" customWidth="1"/>
    <col min="26" max="26" width="31.81640625" style="1" customWidth="1"/>
    <col min="27" max="27" width="14.453125" style="1" bestFit="1" customWidth="1"/>
    <col min="28" max="28" width="14.453125" style="1" customWidth="1"/>
    <col min="29" max="30" width="14.453125" style="1" bestFit="1" customWidth="1"/>
    <col min="31" max="31" width="3.26953125" style="1" customWidth="1"/>
    <col min="32" max="32" width="31.81640625" style="1" customWidth="1"/>
    <col min="33" max="33" width="14.453125" style="1" bestFit="1" customWidth="1"/>
    <col min="34" max="34" width="14.453125" style="1" customWidth="1"/>
    <col min="35" max="36" width="14.453125" style="1" bestFit="1" customWidth="1"/>
    <col min="37" max="37" width="3.26953125" style="1" customWidth="1"/>
    <col min="38" max="38" width="31.81640625" style="1" customWidth="1"/>
    <col min="39" max="39" width="14.453125" style="1" bestFit="1" customWidth="1"/>
    <col min="40" max="40" width="14.453125" style="1" customWidth="1"/>
    <col min="41" max="42" width="14.453125" style="1" bestFit="1" customWidth="1"/>
    <col min="43" max="43" width="3.26953125" style="1" customWidth="1"/>
    <col min="44" max="44" width="31.81640625" style="1" customWidth="1"/>
    <col min="45" max="45" width="14.453125" style="1" bestFit="1" customWidth="1"/>
    <col min="46" max="46" width="14.453125" style="1" customWidth="1"/>
    <col min="47" max="48" width="14.453125" style="1" bestFit="1" customWidth="1"/>
    <col min="49" max="49" width="3.26953125" style="1" customWidth="1"/>
    <col min="50" max="50" width="31.81640625" style="1" customWidth="1"/>
    <col min="51" max="51" width="14.453125" style="1" bestFit="1" customWidth="1"/>
    <col min="52" max="52" width="14.453125" style="1" customWidth="1"/>
    <col min="53" max="54" width="14.453125" style="1" bestFit="1" customWidth="1"/>
    <col min="55" max="55" width="3.26953125" style="1" customWidth="1"/>
    <col min="56" max="56" width="31.81640625" style="1" customWidth="1"/>
    <col min="57" max="57" width="14.453125" style="1" bestFit="1" customWidth="1"/>
    <col min="58" max="58" width="14.453125" style="1" customWidth="1"/>
    <col min="59" max="60" width="14.453125" style="1" bestFit="1" customWidth="1"/>
    <col min="61" max="61" width="3.26953125" style="1" customWidth="1"/>
    <col min="62" max="62" width="31.81640625" style="1" customWidth="1"/>
    <col min="63" max="63" width="14.453125" style="1" bestFit="1" customWidth="1"/>
    <col min="64" max="64" width="14.453125" style="1" customWidth="1"/>
    <col min="65" max="66" width="14.453125" style="1" bestFit="1" customWidth="1"/>
    <col min="67" max="67" width="3.26953125" style="1" customWidth="1"/>
    <col min="68" max="68" width="31.81640625" style="1" customWidth="1"/>
    <col min="69" max="69" width="14.453125" style="1" bestFit="1" customWidth="1"/>
    <col min="70" max="70" width="14.453125" style="1" customWidth="1"/>
    <col min="71" max="72" width="14.453125" style="1" bestFit="1" customWidth="1"/>
    <col min="73" max="73" width="3.26953125" style="1" customWidth="1"/>
    <col min="74" max="74" width="31.81640625" style="1" customWidth="1"/>
    <col min="75" max="75" width="14.453125" style="1" bestFit="1" customWidth="1"/>
    <col min="76" max="76" width="14.453125" style="1" customWidth="1"/>
    <col min="77" max="78" width="14.453125" style="1" bestFit="1" customWidth="1"/>
    <col min="79" max="79" width="3.26953125" style="1" customWidth="1"/>
    <col min="80" max="80" width="31.81640625" style="1" customWidth="1"/>
    <col min="81" max="81" width="14.453125" style="1" bestFit="1" customWidth="1"/>
    <col min="82" max="82" width="14.453125" style="1" customWidth="1"/>
    <col min="83" max="84" width="14.453125" style="1" bestFit="1" customWidth="1"/>
    <col min="85" max="85" width="3.26953125" style="1" customWidth="1"/>
    <col min="86" max="86" width="31.81640625" style="1" customWidth="1"/>
    <col min="87" max="87" width="14.453125" style="1" bestFit="1" customWidth="1"/>
    <col min="88" max="88" width="14.453125" style="1" customWidth="1"/>
    <col min="89" max="90" width="14.453125" style="1" bestFit="1" customWidth="1"/>
    <col min="91" max="91" width="3.26953125" style="1" customWidth="1"/>
    <col min="92" max="92" width="31.81640625" style="1" customWidth="1"/>
    <col min="93" max="93" width="14.453125" style="1" bestFit="1" customWidth="1"/>
    <col min="94" max="94" width="14.453125" style="1" customWidth="1"/>
    <col min="95" max="96" width="14.453125" style="1" bestFit="1" customWidth="1"/>
    <col min="97" max="97" width="3.26953125" style="1" customWidth="1"/>
    <col min="98" max="98" width="31.81640625" style="1" customWidth="1"/>
    <col min="99" max="99" width="14.453125" style="1" bestFit="1" customWidth="1"/>
    <col min="100" max="100" width="14.453125" style="1" customWidth="1"/>
    <col min="101" max="102" width="14.453125" style="1" bestFit="1" customWidth="1"/>
    <col min="103" max="103" width="3.26953125" style="1" customWidth="1"/>
    <col min="104" max="104" width="31.81640625" style="1" customWidth="1"/>
    <col min="105" max="105" width="14.453125" style="1" bestFit="1" customWidth="1"/>
    <col min="106" max="106" width="14.453125" style="1" customWidth="1"/>
    <col min="107" max="108" width="14.453125" style="1" bestFit="1" customWidth="1"/>
    <col min="109" max="109" width="3.26953125" style="1" customWidth="1"/>
    <col min="110" max="110" width="31.81640625" style="1" customWidth="1"/>
    <col min="111" max="111" width="14.453125" style="1" bestFit="1" customWidth="1"/>
    <col min="112" max="112" width="14.453125" style="1" customWidth="1"/>
    <col min="113" max="114" width="14.453125" style="1" bestFit="1" customWidth="1"/>
    <col min="115" max="115" width="3.26953125" style="1" customWidth="1"/>
    <col min="116" max="116" width="31.81640625" style="1" customWidth="1"/>
    <col min="117" max="117" width="14.453125" style="1" bestFit="1" customWidth="1"/>
    <col min="118" max="118" width="14.453125" style="1" customWidth="1"/>
    <col min="119" max="120" width="14.453125" style="1" bestFit="1" customWidth="1"/>
    <col min="121" max="121" width="3.26953125" style="1" customWidth="1"/>
    <col min="122" max="122" width="31.81640625" style="1" customWidth="1"/>
    <col min="123" max="123" width="14.453125" style="1" bestFit="1" customWidth="1"/>
    <col min="124" max="124" width="14.453125" style="1" customWidth="1"/>
    <col min="125" max="126" width="14.453125" style="1" bestFit="1" customWidth="1"/>
    <col min="127" max="16384" width="9.1796875" style="1"/>
  </cols>
  <sheetData>
    <row r="1" spans="2:126" ht="12.75" customHeight="1" thickBot="1" x14ac:dyDescent="0.8"/>
    <row r="2" spans="2:126" ht="53.5" customHeight="1" x14ac:dyDescent="1.65">
      <c r="B2" s="258" t="s">
        <v>19</v>
      </c>
      <c r="C2" s="259"/>
      <c r="D2" s="259"/>
      <c r="E2" s="259"/>
      <c r="F2" s="260"/>
      <c r="H2" s="258" t="s">
        <v>37</v>
      </c>
      <c r="I2" s="259"/>
      <c r="J2" s="259"/>
      <c r="K2" s="259"/>
      <c r="L2" s="260"/>
      <c r="N2" s="258" t="s">
        <v>22</v>
      </c>
      <c r="O2" s="259"/>
      <c r="P2" s="259"/>
      <c r="Q2" s="259"/>
      <c r="R2" s="260"/>
      <c r="T2" s="258" t="s">
        <v>23</v>
      </c>
      <c r="U2" s="259"/>
      <c r="V2" s="259"/>
      <c r="W2" s="259"/>
      <c r="X2" s="260"/>
      <c r="Z2" s="258" t="s">
        <v>24</v>
      </c>
      <c r="AA2" s="259"/>
      <c r="AB2" s="259"/>
      <c r="AC2" s="259"/>
      <c r="AD2" s="260"/>
      <c r="AF2" s="258" t="s">
        <v>34</v>
      </c>
      <c r="AG2" s="259"/>
      <c r="AH2" s="259"/>
      <c r="AI2" s="259"/>
      <c r="AJ2" s="260"/>
      <c r="AL2" s="258" t="s">
        <v>35</v>
      </c>
      <c r="AM2" s="259"/>
      <c r="AN2" s="259"/>
      <c r="AO2" s="259"/>
      <c r="AP2" s="260"/>
      <c r="AR2" s="258" t="s">
        <v>25</v>
      </c>
      <c r="AS2" s="259"/>
      <c r="AT2" s="259"/>
      <c r="AU2" s="259"/>
      <c r="AV2" s="260"/>
      <c r="AX2" s="258" t="s">
        <v>26</v>
      </c>
      <c r="AY2" s="259"/>
      <c r="AZ2" s="259"/>
      <c r="BA2" s="259"/>
      <c r="BB2" s="260"/>
      <c r="BD2" s="258" t="s">
        <v>39</v>
      </c>
      <c r="BE2" s="259"/>
      <c r="BF2" s="259"/>
      <c r="BG2" s="259"/>
      <c r="BH2" s="260"/>
      <c r="BJ2" s="258" t="s">
        <v>38</v>
      </c>
      <c r="BK2" s="259"/>
      <c r="BL2" s="259"/>
      <c r="BM2" s="259"/>
      <c r="BN2" s="260"/>
      <c r="BP2" s="258" t="s">
        <v>27</v>
      </c>
      <c r="BQ2" s="259"/>
      <c r="BR2" s="259"/>
      <c r="BS2" s="259"/>
      <c r="BT2" s="260"/>
      <c r="BV2" s="258" t="s">
        <v>28</v>
      </c>
      <c r="BW2" s="259"/>
      <c r="BX2" s="259"/>
      <c r="BY2" s="259"/>
      <c r="BZ2" s="260"/>
      <c r="CB2" s="258" t="s">
        <v>29</v>
      </c>
      <c r="CC2" s="259"/>
      <c r="CD2" s="259"/>
      <c r="CE2" s="259"/>
      <c r="CF2" s="260"/>
      <c r="CH2" s="258" t="s">
        <v>33</v>
      </c>
      <c r="CI2" s="259"/>
      <c r="CJ2" s="259"/>
      <c r="CK2" s="259"/>
      <c r="CL2" s="260"/>
      <c r="CN2" s="258" t="s">
        <v>40</v>
      </c>
      <c r="CO2" s="259"/>
      <c r="CP2" s="259"/>
      <c r="CQ2" s="259"/>
      <c r="CR2" s="260"/>
      <c r="CT2" s="258" t="s">
        <v>41</v>
      </c>
      <c r="CU2" s="259"/>
      <c r="CV2" s="259"/>
      <c r="CW2" s="259"/>
      <c r="CX2" s="260"/>
      <c r="CZ2" s="258" t="s">
        <v>30</v>
      </c>
      <c r="DA2" s="259"/>
      <c r="DB2" s="259"/>
      <c r="DC2" s="259"/>
      <c r="DD2" s="260"/>
      <c r="DF2" s="258" t="s">
        <v>42</v>
      </c>
      <c r="DG2" s="259"/>
      <c r="DH2" s="259"/>
      <c r="DI2" s="259"/>
      <c r="DJ2" s="260"/>
      <c r="DL2" s="258" t="s">
        <v>31</v>
      </c>
      <c r="DM2" s="259"/>
      <c r="DN2" s="259"/>
      <c r="DO2" s="259"/>
      <c r="DP2" s="260"/>
      <c r="DR2" s="258" t="s">
        <v>116</v>
      </c>
      <c r="DS2" s="259"/>
      <c r="DT2" s="259"/>
      <c r="DU2" s="259"/>
      <c r="DV2" s="260"/>
    </row>
    <row r="3" spans="2:126" x14ac:dyDescent="0.75">
      <c r="B3" s="261" t="s">
        <v>0</v>
      </c>
      <c r="C3" s="262" t="s">
        <v>17</v>
      </c>
      <c r="D3" s="262" t="s">
        <v>121</v>
      </c>
      <c r="E3" s="262" t="s">
        <v>18</v>
      </c>
      <c r="F3" s="263" t="s">
        <v>44</v>
      </c>
      <c r="H3" s="261" t="s">
        <v>0</v>
      </c>
      <c r="I3" s="262" t="s">
        <v>17</v>
      </c>
      <c r="J3" s="262" t="s">
        <v>121</v>
      </c>
      <c r="K3" s="262" t="s">
        <v>18</v>
      </c>
      <c r="L3" s="263" t="s">
        <v>44</v>
      </c>
      <c r="N3" s="261" t="s">
        <v>0</v>
      </c>
      <c r="O3" s="262" t="s">
        <v>17</v>
      </c>
      <c r="P3" s="262" t="s">
        <v>121</v>
      </c>
      <c r="Q3" s="262" t="s">
        <v>18</v>
      </c>
      <c r="R3" s="263" t="s">
        <v>44</v>
      </c>
      <c r="T3" s="261" t="s">
        <v>0</v>
      </c>
      <c r="U3" s="262" t="s">
        <v>17</v>
      </c>
      <c r="V3" s="262" t="s">
        <v>121</v>
      </c>
      <c r="W3" s="262" t="s">
        <v>18</v>
      </c>
      <c r="X3" s="263" t="s">
        <v>44</v>
      </c>
      <c r="Z3" s="261" t="s">
        <v>0</v>
      </c>
      <c r="AA3" s="262" t="s">
        <v>17</v>
      </c>
      <c r="AB3" s="262" t="s">
        <v>121</v>
      </c>
      <c r="AC3" s="262" t="s">
        <v>18</v>
      </c>
      <c r="AD3" s="263" t="s">
        <v>44</v>
      </c>
      <c r="AF3" s="261" t="s">
        <v>0</v>
      </c>
      <c r="AG3" s="262" t="s">
        <v>17</v>
      </c>
      <c r="AH3" s="262" t="s">
        <v>121</v>
      </c>
      <c r="AI3" s="262" t="s">
        <v>18</v>
      </c>
      <c r="AJ3" s="263" t="s">
        <v>44</v>
      </c>
      <c r="AL3" s="261" t="s">
        <v>0</v>
      </c>
      <c r="AM3" s="262" t="s">
        <v>17</v>
      </c>
      <c r="AN3" s="262" t="s">
        <v>121</v>
      </c>
      <c r="AO3" s="262" t="s">
        <v>18</v>
      </c>
      <c r="AP3" s="263" t="s">
        <v>44</v>
      </c>
      <c r="AR3" s="261" t="s">
        <v>0</v>
      </c>
      <c r="AS3" s="262" t="s">
        <v>17</v>
      </c>
      <c r="AT3" s="262" t="s">
        <v>121</v>
      </c>
      <c r="AU3" s="262" t="s">
        <v>18</v>
      </c>
      <c r="AV3" s="263" t="s">
        <v>44</v>
      </c>
      <c r="AX3" s="261" t="s">
        <v>0</v>
      </c>
      <c r="AY3" s="262" t="s">
        <v>17</v>
      </c>
      <c r="AZ3" s="262" t="s">
        <v>121</v>
      </c>
      <c r="BA3" s="262" t="s">
        <v>18</v>
      </c>
      <c r="BB3" s="263" t="s">
        <v>44</v>
      </c>
      <c r="BD3" s="261" t="s">
        <v>0</v>
      </c>
      <c r="BE3" s="262" t="s">
        <v>17</v>
      </c>
      <c r="BF3" s="262" t="s">
        <v>121</v>
      </c>
      <c r="BG3" s="262" t="s">
        <v>18</v>
      </c>
      <c r="BH3" s="263" t="s">
        <v>44</v>
      </c>
      <c r="BJ3" s="261" t="s">
        <v>0</v>
      </c>
      <c r="BK3" s="262" t="s">
        <v>17</v>
      </c>
      <c r="BL3" s="262" t="s">
        <v>121</v>
      </c>
      <c r="BM3" s="262" t="s">
        <v>18</v>
      </c>
      <c r="BN3" s="263" t="s">
        <v>44</v>
      </c>
      <c r="BP3" s="261" t="s">
        <v>0</v>
      </c>
      <c r="BQ3" s="262" t="s">
        <v>17</v>
      </c>
      <c r="BR3" s="262" t="s">
        <v>121</v>
      </c>
      <c r="BS3" s="262" t="s">
        <v>18</v>
      </c>
      <c r="BT3" s="263" t="s">
        <v>44</v>
      </c>
      <c r="BV3" s="261" t="s">
        <v>0</v>
      </c>
      <c r="BW3" s="262" t="s">
        <v>17</v>
      </c>
      <c r="BX3" s="262" t="s">
        <v>121</v>
      </c>
      <c r="BY3" s="262" t="s">
        <v>18</v>
      </c>
      <c r="BZ3" s="263" t="s">
        <v>44</v>
      </c>
      <c r="CB3" s="261" t="s">
        <v>0</v>
      </c>
      <c r="CC3" s="262" t="s">
        <v>17</v>
      </c>
      <c r="CD3" s="262" t="s">
        <v>121</v>
      </c>
      <c r="CE3" s="262" t="s">
        <v>18</v>
      </c>
      <c r="CF3" s="263" t="s">
        <v>44</v>
      </c>
      <c r="CH3" s="261" t="s">
        <v>0</v>
      </c>
      <c r="CI3" s="262" t="s">
        <v>17</v>
      </c>
      <c r="CJ3" s="262" t="s">
        <v>121</v>
      </c>
      <c r="CK3" s="262" t="s">
        <v>18</v>
      </c>
      <c r="CL3" s="263" t="s">
        <v>44</v>
      </c>
      <c r="CN3" s="261" t="s">
        <v>0</v>
      </c>
      <c r="CO3" s="262" t="s">
        <v>17</v>
      </c>
      <c r="CP3" s="262" t="s">
        <v>121</v>
      </c>
      <c r="CQ3" s="262" t="s">
        <v>18</v>
      </c>
      <c r="CR3" s="263" t="s">
        <v>44</v>
      </c>
      <c r="CT3" s="261" t="s">
        <v>0</v>
      </c>
      <c r="CU3" s="262" t="s">
        <v>17</v>
      </c>
      <c r="CV3" s="262" t="s">
        <v>121</v>
      </c>
      <c r="CW3" s="262" t="s">
        <v>18</v>
      </c>
      <c r="CX3" s="263" t="s">
        <v>44</v>
      </c>
      <c r="CZ3" s="261" t="s">
        <v>0</v>
      </c>
      <c r="DA3" s="262" t="s">
        <v>17</v>
      </c>
      <c r="DB3" s="262" t="s">
        <v>121</v>
      </c>
      <c r="DC3" s="262" t="s">
        <v>18</v>
      </c>
      <c r="DD3" s="263" t="s">
        <v>44</v>
      </c>
      <c r="DF3" s="261" t="s">
        <v>0</v>
      </c>
      <c r="DG3" s="262" t="s">
        <v>17</v>
      </c>
      <c r="DH3" s="262" t="s">
        <v>121</v>
      </c>
      <c r="DI3" s="262" t="s">
        <v>18</v>
      </c>
      <c r="DJ3" s="263" t="s">
        <v>44</v>
      </c>
      <c r="DL3" s="261" t="s">
        <v>0</v>
      </c>
      <c r="DM3" s="262" t="s">
        <v>17</v>
      </c>
      <c r="DN3" s="262" t="s">
        <v>121</v>
      </c>
      <c r="DO3" s="262" t="s">
        <v>18</v>
      </c>
      <c r="DP3" s="263" t="s">
        <v>44</v>
      </c>
      <c r="DR3" s="261" t="s">
        <v>0</v>
      </c>
      <c r="DS3" s="262" t="s">
        <v>17</v>
      </c>
      <c r="DT3" s="262" t="s">
        <v>121</v>
      </c>
      <c r="DU3" s="262" t="s">
        <v>18</v>
      </c>
      <c r="DV3" s="263" t="s">
        <v>44</v>
      </c>
    </row>
    <row r="4" spans="2:126" ht="9" customHeight="1" x14ac:dyDescent="0.75">
      <c r="B4" s="261"/>
      <c r="C4" s="262"/>
      <c r="D4" s="262"/>
      <c r="E4" s="262"/>
      <c r="F4" s="263"/>
      <c r="H4" s="261"/>
      <c r="I4" s="262"/>
      <c r="J4" s="262"/>
      <c r="K4" s="262"/>
      <c r="L4" s="263"/>
      <c r="N4" s="261"/>
      <c r="O4" s="262"/>
      <c r="P4" s="262"/>
      <c r="Q4" s="262"/>
      <c r="R4" s="263"/>
      <c r="T4" s="261"/>
      <c r="U4" s="262"/>
      <c r="V4" s="262"/>
      <c r="W4" s="262"/>
      <c r="X4" s="263"/>
      <c r="Z4" s="261"/>
      <c r="AA4" s="262"/>
      <c r="AB4" s="262"/>
      <c r="AC4" s="262"/>
      <c r="AD4" s="263"/>
      <c r="AF4" s="261"/>
      <c r="AG4" s="262"/>
      <c r="AH4" s="262"/>
      <c r="AI4" s="262"/>
      <c r="AJ4" s="263"/>
      <c r="AL4" s="261"/>
      <c r="AM4" s="262"/>
      <c r="AN4" s="262"/>
      <c r="AO4" s="262"/>
      <c r="AP4" s="263"/>
      <c r="AR4" s="261"/>
      <c r="AS4" s="262"/>
      <c r="AT4" s="262"/>
      <c r="AU4" s="262"/>
      <c r="AV4" s="263"/>
      <c r="AX4" s="261"/>
      <c r="AY4" s="262"/>
      <c r="AZ4" s="262"/>
      <c r="BA4" s="262"/>
      <c r="BB4" s="263"/>
      <c r="BD4" s="261"/>
      <c r="BE4" s="262"/>
      <c r="BF4" s="262"/>
      <c r="BG4" s="262"/>
      <c r="BH4" s="263"/>
      <c r="BJ4" s="261"/>
      <c r="BK4" s="262"/>
      <c r="BL4" s="262"/>
      <c r="BM4" s="262"/>
      <c r="BN4" s="263"/>
      <c r="BP4" s="261"/>
      <c r="BQ4" s="262"/>
      <c r="BR4" s="262"/>
      <c r="BS4" s="262"/>
      <c r="BT4" s="263"/>
      <c r="BV4" s="261"/>
      <c r="BW4" s="262"/>
      <c r="BX4" s="262"/>
      <c r="BY4" s="262"/>
      <c r="BZ4" s="263"/>
      <c r="CB4" s="261"/>
      <c r="CC4" s="262"/>
      <c r="CD4" s="262"/>
      <c r="CE4" s="262"/>
      <c r="CF4" s="263"/>
      <c r="CH4" s="261"/>
      <c r="CI4" s="262"/>
      <c r="CJ4" s="262"/>
      <c r="CK4" s="262"/>
      <c r="CL4" s="263"/>
      <c r="CN4" s="261"/>
      <c r="CO4" s="262"/>
      <c r="CP4" s="262"/>
      <c r="CQ4" s="262"/>
      <c r="CR4" s="263"/>
      <c r="CT4" s="261"/>
      <c r="CU4" s="262"/>
      <c r="CV4" s="262"/>
      <c r="CW4" s="262"/>
      <c r="CX4" s="263"/>
      <c r="CZ4" s="261"/>
      <c r="DA4" s="262"/>
      <c r="DB4" s="262"/>
      <c r="DC4" s="262"/>
      <c r="DD4" s="263"/>
      <c r="DF4" s="261"/>
      <c r="DG4" s="262"/>
      <c r="DH4" s="262"/>
      <c r="DI4" s="262"/>
      <c r="DJ4" s="263"/>
      <c r="DL4" s="261"/>
      <c r="DM4" s="262"/>
      <c r="DN4" s="262"/>
      <c r="DO4" s="262"/>
      <c r="DP4" s="263"/>
      <c r="DR4" s="261"/>
      <c r="DS4" s="262"/>
      <c r="DT4" s="262"/>
      <c r="DU4" s="262"/>
      <c r="DV4" s="263"/>
    </row>
    <row r="5" spans="2:126" x14ac:dyDescent="0.75">
      <c r="B5" s="4" t="s">
        <v>1</v>
      </c>
      <c r="C5" s="5">
        <f>D5*0.9</f>
        <v>69.052500000000009</v>
      </c>
      <c r="D5" s="5">
        <f t="shared" ref="D5:D16" si="0">D33</f>
        <v>76.725000000000009</v>
      </c>
      <c r="E5" s="5">
        <f>D5*1.1</f>
        <v>84.397500000000022</v>
      </c>
      <c r="F5" s="6">
        <v>0</v>
      </c>
      <c r="H5" s="4" t="s">
        <v>1</v>
      </c>
      <c r="I5" s="5">
        <f>J5*0.9</f>
        <v>28.458000000000002</v>
      </c>
      <c r="J5" s="5">
        <f t="shared" ref="J5:J16" si="1">J33</f>
        <v>31.62</v>
      </c>
      <c r="K5" s="5">
        <f>J5*1.1</f>
        <v>34.782000000000004</v>
      </c>
      <c r="L5" s="6">
        <v>0</v>
      </c>
      <c r="N5" s="4" t="s">
        <v>1</v>
      </c>
      <c r="O5" s="5">
        <f>P5*0.9</f>
        <v>75.33</v>
      </c>
      <c r="P5" s="5">
        <f t="shared" ref="P5:P16" si="2">P33</f>
        <v>83.7</v>
      </c>
      <c r="Q5" s="5">
        <f>P5*1.1</f>
        <v>92.070000000000007</v>
      </c>
      <c r="R5" s="6">
        <v>0</v>
      </c>
      <c r="T5" s="4" t="s">
        <v>1</v>
      </c>
      <c r="U5" s="5">
        <f>V5*0.9</f>
        <v>20.925000000000001</v>
      </c>
      <c r="V5" s="5">
        <f t="shared" ref="V5:V16" si="3">V33</f>
        <v>23.25</v>
      </c>
      <c r="W5" s="5">
        <f>V5*1.1</f>
        <v>25.575000000000003</v>
      </c>
      <c r="X5" s="6">
        <v>0</v>
      </c>
      <c r="Z5" s="4" t="s">
        <v>1</v>
      </c>
      <c r="AA5" s="5">
        <f>AB5*0.9</f>
        <v>83.7</v>
      </c>
      <c r="AB5" s="5">
        <f t="shared" ref="AB5:AB16" si="4">AB33</f>
        <v>93</v>
      </c>
      <c r="AC5" s="5">
        <f>AB5*1.1</f>
        <v>102.30000000000001</v>
      </c>
      <c r="AD5" s="6">
        <v>0</v>
      </c>
      <c r="AF5" s="4" t="s">
        <v>1</v>
      </c>
      <c r="AG5" s="5">
        <f>AH5*0.9</f>
        <v>71.144999999999996</v>
      </c>
      <c r="AH5" s="5">
        <f t="shared" ref="AH5:AH16" si="5">AH33</f>
        <v>79.05</v>
      </c>
      <c r="AI5" s="5">
        <f>AH5*1.1</f>
        <v>86.954999999999998</v>
      </c>
      <c r="AJ5" s="6">
        <v>0</v>
      </c>
      <c r="AL5" s="4" t="s">
        <v>1</v>
      </c>
      <c r="AM5" s="5">
        <f>AN5*0.9</f>
        <v>74.493000000000009</v>
      </c>
      <c r="AN5" s="5">
        <f t="shared" ref="AN5:AN16" si="6">AN33</f>
        <v>82.77000000000001</v>
      </c>
      <c r="AO5" s="5">
        <f>AN5*1.1</f>
        <v>91.047000000000025</v>
      </c>
      <c r="AP5" s="6">
        <v>0</v>
      </c>
      <c r="AR5" s="4" t="s">
        <v>1</v>
      </c>
      <c r="AS5" s="5">
        <f>AT5*0.9</f>
        <v>65.620800000000003</v>
      </c>
      <c r="AT5" s="5">
        <f t="shared" ref="AT5:AT16" si="7">AT33</f>
        <v>72.912000000000006</v>
      </c>
      <c r="AU5" s="5">
        <f>AT5*1.1</f>
        <v>80.20320000000001</v>
      </c>
      <c r="AV5" s="6">
        <v>0</v>
      </c>
      <c r="AX5" s="4" t="s">
        <v>1</v>
      </c>
      <c r="AY5" s="5">
        <f>AZ5*0.9</f>
        <v>26.784000000000002</v>
      </c>
      <c r="AZ5" s="5">
        <f t="shared" ref="AZ5:AZ16" si="8">AZ33</f>
        <v>29.76</v>
      </c>
      <c r="BA5" s="5">
        <f>AZ5*1.1</f>
        <v>32.736000000000004</v>
      </c>
      <c r="BB5" s="6">
        <v>0</v>
      </c>
      <c r="BD5" s="4" t="s">
        <v>1</v>
      </c>
      <c r="BE5" s="5">
        <f>BF5*0.9</f>
        <v>16.740000000000002</v>
      </c>
      <c r="BF5" s="5">
        <f t="shared" ref="BF5:BF16" si="9">BF33</f>
        <v>18.600000000000001</v>
      </c>
      <c r="BG5" s="5">
        <f>BF5*1.1</f>
        <v>20.460000000000004</v>
      </c>
      <c r="BH5" s="6">
        <v>0</v>
      </c>
      <c r="BJ5" s="4" t="s">
        <v>1</v>
      </c>
      <c r="BK5" s="5">
        <f>BL5*0.9</f>
        <v>23.436000000000003</v>
      </c>
      <c r="BL5" s="5">
        <f t="shared" ref="BL5:BL16" si="10">BL33</f>
        <v>26.040000000000003</v>
      </c>
      <c r="BM5" s="5">
        <f>BL5*1.1</f>
        <v>28.644000000000005</v>
      </c>
      <c r="BN5" s="6">
        <v>0</v>
      </c>
      <c r="BP5" s="4" t="s">
        <v>1</v>
      </c>
      <c r="BQ5" s="5">
        <f>BR5*0.9</f>
        <v>28.458000000000002</v>
      </c>
      <c r="BR5" s="5">
        <f t="shared" ref="BR5:BR16" si="11">BR33</f>
        <v>31.62</v>
      </c>
      <c r="BS5" s="5">
        <f>BR5*1.1</f>
        <v>34.782000000000004</v>
      </c>
      <c r="BT5" s="6">
        <v>0</v>
      </c>
      <c r="BV5" s="4" t="s">
        <v>1</v>
      </c>
      <c r="BW5" s="5">
        <f>BX5*0.9</f>
        <v>46.872000000000007</v>
      </c>
      <c r="BX5" s="5">
        <f t="shared" ref="BX5:BX16" si="12">BX33</f>
        <v>52.080000000000005</v>
      </c>
      <c r="BY5" s="5">
        <f>BX5*1.1</f>
        <v>57.288000000000011</v>
      </c>
      <c r="BZ5" s="6">
        <v>0</v>
      </c>
      <c r="CB5" s="4" t="s">
        <v>1</v>
      </c>
      <c r="CC5" s="5">
        <f>CD5*0.9</f>
        <v>23.436000000000003</v>
      </c>
      <c r="CD5" s="5">
        <f t="shared" ref="CD5:CD16" si="13">CD33</f>
        <v>26.040000000000003</v>
      </c>
      <c r="CE5" s="5">
        <f>CD5*1.1</f>
        <v>28.644000000000005</v>
      </c>
      <c r="CF5" s="6">
        <v>0</v>
      </c>
      <c r="CH5" s="4" t="s">
        <v>1</v>
      </c>
      <c r="CI5" s="5">
        <f>CJ5*0.9</f>
        <v>23.854500000000002</v>
      </c>
      <c r="CJ5" s="5">
        <f t="shared" ref="CJ5:CJ16" si="14">CJ33</f>
        <v>26.505000000000003</v>
      </c>
      <c r="CK5" s="5">
        <f>CJ5*1.1</f>
        <v>29.155500000000004</v>
      </c>
      <c r="CL5" s="6">
        <v>0</v>
      </c>
      <c r="CN5" s="4" t="s">
        <v>1</v>
      </c>
      <c r="CO5" s="5">
        <f>CP5*0.9</f>
        <v>57.886919999999996</v>
      </c>
      <c r="CP5" s="5">
        <f t="shared" ref="CP5:CP16" si="15">CP33</f>
        <v>64.318799999999996</v>
      </c>
      <c r="CQ5" s="5">
        <f>CP5*1.1</f>
        <v>70.750680000000003</v>
      </c>
      <c r="CR5" s="6">
        <v>0</v>
      </c>
      <c r="CT5" s="4" t="s">
        <v>1</v>
      </c>
      <c r="CU5" s="5">
        <f>CV5*0.9</f>
        <v>53.986500000000007</v>
      </c>
      <c r="CV5" s="5">
        <f t="shared" ref="CV5:CV16" si="16">CV33</f>
        <v>59.985000000000007</v>
      </c>
      <c r="CW5" s="5">
        <f>CV5*1.1</f>
        <v>65.983500000000006</v>
      </c>
      <c r="CX5" s="6">
        <v>0</v>
      </c>
      <c r="CZ5" s="4" t="s">
        <v>1</v>
      </c>
      <c r="DA5" s="5">
        <f>DB5*0.9</f>
        <v>54.446849999999998</v>
      </c>
      <c r="DB5" s="5">
        <f t="shared" ref="DB5:DB16" si="17">DB33</f>
        <v>60.496499999999997</v>
      </c>
      <c r="DC5" s="5">
        <f>DB5*1.1</f>
        <v>66.546149999999997</v>
      </c>
      <c r="DD5" s="6">
        <v>0</v>
      </c>
      <c r="DF5" s="4" t="s">
        <v>1</v>
      </c>
      <c r="DG5" s="5">
        <f>DH5*0.9</f>
        <v>70.3917</v>
      </c>
      <c r="DH5" s="5">
        <f t="shared" ref="DH5:DH16" si="18">DH33</f>
        <v>78.212999999999994</v>
      </c>
      <c r="DI5" s="5">
        <f>DH5*1.1</f>
        <v>86.034300000000002</v>
      </c>
      <c r="DJ5" s="6">
        <v>0</v>
      </c>
      <c r="DL5" s="4" t="s">
        <v>1</v>
      </c>
      <c r="DM5" s="5">
        <f>DN5*0.9</f>
        <v>15.819299999999998</v>
      </c>
      <c r="DN5" s="5">
        <f t="shared" ref="DN5:DN16" si="19">DN33</f>
        <v>17.576999999999998</v>
      </c>
      <c r="DO5" s="5">
        <f>DN5*1.1</f>
        <v>19.334699999999998</v>
      </c>
      <c r="DP5" s="6">
        <v>0</v>
      </c>
      <c r="DR5" s="4" t="s">
        <v>1</v>
      </c>
      <c r="DS5" s="5">
        <f>DT5*0.9</f>
        <v>54.0702</v>
      </c>
      <c r="DT5" s="5">
        <f t="shared" ref="DT5:DT16" si="20">DT33</f>
        <v>60.077999999999996</v>
      </c>
      <c r="DU5" s="5">
        <f>DT5*1.1</f>
        <v>66.085800000000006</v>
      </c>
      <c r="DV5" s="6">
        <v>0</v>
      </c>
    </row>
    <row r="6" spans="2:126" x14ac:dyDescent="0.75">
      <c r="B6" s="4" t="s">
        <v>2</v>
      </c>
      <c r="C6" s="5">
        <f t="shared" ref="C6:C16" si="21">D6*0.9</f>
        <v>118.98972000000001</v>
      </c>
      <c r="D6" s="5">
        <f t="shared" si="0"/>
        <v>132.21080000000001</v>
      </c>
      <c r="E6" s="5">
        <f t="shared" ref="E6:E16" si="22">D6*1.1</f>
        <v>145.43188000000001</v>
      </c>
      <c r="F6" s="6">
        <v>0</v>
      </c>
      <c r="H6" s="4" t="s">
        <v>2</v>
      </c>
      <c r="I6" s="5">
        <f t="shared" ref="I6:I16" si="23">J6*0.9</f>
        <v>104.81589</v>
      </c>
      <c r="J6" s="5">
        <f t="shared" si="1"/>
        <v>116.46209999999999</v>
      </c>
      <c r="K6" s="5">
        <f t="shared" ref="K6:K16" si="24">J6*1.1</f>
        <v>128.10830999999999</v>
      </c>
      <c r="L6" s="6">
        <v>0</v>
      </c>
      <c r="N6" s="4" t="s">
        <v>2</v>
      </c>
      <c r="O6" s="5">
        <f t="shared" ref="O6:O16" si="25">P6*0.9</f>
        <v>40.797270000000005</v>
      </c>
      <c r="P6" s="5">
        <f t="shared" si="2"/>
        <v>45.330300000000001</v>
      </c>
      <c r="Q6" s="5">
        <f t="shared" ref="Q6:Q16" si="26">P6*1.1</f>
        <v>49.863330000000005</v>
      </c>
      <c r="R6" s="6">
        <v>0</v>
      </c>
      <c r="T6" s="4" t="s">
        <v>2</v>
      </c>
      <c r="U6" s="5">
        <f t="shared" ref="U6:U16" si="27">V6*0.9</f>
        <v>81.372060000000005</v>
      </c>
      <c r="V6" s="5">
        <f t="shared" si="3"/>
        <v>90.41340000000001</v>
      </c>
      <c r="W6" s="5">
        <f t="shared" ref="W6:W16" si="28">V6*1.1</f>
        <v>99.454740000000015</v>
      </c>
      <c r="X6" s="6">
        <v>0</v>
      </c>
      <c r="Z6" s="4" t="s">
        <v>2</v>
      </c>
      <c r="AA6" s="5">
        <f t="shared" ref="AA6:AA16" si="29">AB6*0.9</f>
        <v>160.53786000000002</v>
      </c>
      <c r="AB6" s="5">
        <f t="shared" si="4"/>
        <v>178.37540000000001</v>
      </c>
      <c r="AC6" s="5">
        <f t="shared" ref="AC6:AC16" si="30">AB6*1.1</f>
        <v>196.21294000000003</v>
      </c>
      <c r="AD6" s="6">
        <v>0</v>
      </c>
      <c r="AF6" s="4" t="s">
        <v>2</v>
      </c>
      <c r="AG6" s="5">
        <f t="shared" ref="AG6:AG16" si="31">AH6*0.9</f>
        <v>27.65241</v>
      </c>
      <c r="AH6" s="5">
        <f t="shared" si="5"/>
        <v>30.724899999999998</v>
      </c>
      <c r="AI6" s="5">
        <f t="shared" ref="AI6:AI16" si="32">AH6*1.1</f>
        <v>33.79739</v>
      </c>
      <c r="AJ6" s="6">
        <v>0</v>
      </c>
      <c r="AL6" s="4" t="s">
        <v>2</v>
      </c>
      <c r="AM6" s="5">
        <f t="shared" ref="AM6:AM16" si="33">AN6*0.9</f>
        <v>28.506612690000001</v>
      </c>
      <c r="AN6" s="5">
        <f t="shared" si="6"/>
        <v>31.674014100000001</v>
      </c>
      <c r="AO6" s="5">
        <f t="shared" ref="AO6:AO16" si="34">AN6*1.1</f>
        <v>34.841415510000004</v>
      </c>
      <c r="AP6" s="6">
        <v>0</v>
      </c>
      <c r="AR6" s="4" t="s">
        <v>2</v>
      </c>
      <c r="AS6" s="5">
        <f t="shared" ref="AS6:AS16" si="35">AT6*0.9</f>
        <v>126.26667</v>
      </c>
      <c r="AT6" s="5">
        <f t="shared" si="7"/>
        <v>140.2963</v>
      </c>
      <c r="AU6" s="5">
        <f t="shared" ref="AU6:AU16" si="36">AT6*1.1</f>
        <v>154.32593000000003</v>
      </c>
      <c r="AV6" s="6">
        <v>0</v>
      </c>
      <c r="AX6" s="4" t="s">
        <v>2</v>
      </c>
      <c r="AY6" s="5">
        <f t="shared" ref="AY6:AY16" si="37">AZ6*0.9</f>
        <v>104.81589</v>
      </c>
      <c r="AZ6" s="5">
        <f t="shared" si="8"/>
        <v>116.46209999999999</v>
      </c>
      <c r="BA6" s="5">
        <f t="shared" ref="BA6:BA16" si="38">AZ6*1.1</f>
        <v>128.10830999999999</v>
      </c>
      <c r="BB6" s="6">
        <v>0</v>
      </c>
      <c r="BD6" s="4" t="s">
        <v>2</v>
      </c>
      <c r="BE6" s="5">
        <f t="shared" ref="BE6:BE16" si="39">BF6*0.9</f>
        <v>78.544710000000009</v>
      </c>
      <c r="BF6" s="5">
        <f t="shared" si="9"/>
        <v>87.271900000000002</v>
      </c>
      <c r="BG6" s="5">
        <f t="shared" ref="BG6:BG16" si="40">BF6*1.1</f>
        <v>95.99909000000001</v>
      </c>
      <c r="BH6" s="6">
        <v>0</v>
      </c>
      <c r="BJ6" s="4" t="s">
        <v>2</v>
      </c>
      <c r="BK6" s="5">
        <f t="shared" ref="BK6:BK16" si="41">BL6*0.9</f>
        <v>78.795000000000002</v>
      </c>
      <c r="BL6" s="5">
        <f t="shared" si="10"/>
        <v>87.55</v>
      </c>
      <c r="BM6" s="5">
        <f t="shared" ref="BM6:BM16" si="42">BL6*1.1</f>
        <v>96.305000000000007</v>
      </c>
      <c r="BN6" s="6">
        <v>0</v>
      </c>
      <c r="BP6" s="4" t="s">
        <v>2</v>
      </c>
      <c r="BQ6" s="5">
        <f t="shared" ref="BQ6:BQ16" si="43">BR6*0.9</f>
        <v>107.87499000000001</v>
      </c>
      <c r="BR6" s="5">
        <f t="shared" si="11"/>
        <v>119.86110000000001</v>
      </c>
      <c r="BS6" s="5">
        <f t="shared" ref="BS6:BS16" si="44">BR6*1.1</f>
        <v>131.84721000000002</v>
      </c>
      <c r="BT6" s="6">
        <v>0</v>
      </c>
      <c r="BV6" s="4" t="s">
        <v>2</v>
      </c>
      <c r="BW6" s="5">
        <f t="shared" ref="BW6:BW16" si="45">BX6*0.9</f>
        <v>54.29439</v>
      </c>
      <c r="BX6" s="5">
        <f t="shared" si="12"/>
        <v>60.327100000000002</v>
      </c>
      <c r="BY6" s="5">
        <f t="shared" ref="BY6:BY16" si="46">BX6*1.1</f>
        <v>66.35981000000001</v>
      </c>
      <c r="BZ6" s="6">
        <v>0</v>
      </c>
      <c r="CB6" s="4" t="s">
        <v>2</v>
      </c>
      <c r="CC6" s="5">
        <f t="shared" ref="CC6:CC16" si="47">CD6*0.9</f>
        <v>98.262000000000015</v>
      </c>
      <c r="CD6" s="5">
        <f t="shared" si="13"/>
        <v>109.18</v>
      </c>
      <c r="CE6" s="5">
        <f t="shared" ref="CE6:CE16" si="48">CD6*1.1</f>
        <v>120.09800000000001</v>
      </c>
      <c r="CF6" s="6">
        <v>0</v>
      </c>
      <c r="CH6" s="4" t="s">
        <v>2</v>
      </c>
      <c r="CI6" s="5">
        <f t="shared" ref="CI6:CI16" si="49">CJ6*0.9</f>
        <v>23.175000000000001</v>
      </c>
      <c r="CJ6" s="5">
        <f t="shared" si="14"/>
        <v>25.75</v>
      </c>
      <c r="CK6" s="5">
        <f t="shared" ref="CK6:CK16" si="50">CJ6*1.1</f>
        <v>28.325000000000003</v>
      </c>
      <c r="CL6" s="6">
        <v>0</v>
      </c>
      <c r="CN6" s="4" t="s">
        <v>2</v>
      </c>
      <c r="CO6" s="5">
        <f t="shared" ref="CO6:CO16" si="51">CP6*0.9</f>
        <v>16.713810000000002</v>
      </c>
      <c r="CP6" s="5">
        <f t="shared" si="15"/>
        <v>18.570900000000002</v>
      </c>
      <c r="CQ6" s="5">
        <f t="shared" ref="CQ6:CQ16" si="52">CP6*1.1</f>
        <v>20.427990000000005</v>
      </c>
      <c r="CR6" s="6">
        <v>0</v>
      </c>
      <c r="CT6" s="4" t="s">
        <v>2</v>
      </c>
      <c r="CU6" s="5">
        <f t="shared" ref="CU6:CU16" si="53">CV6*0.9</f>
        <v>16.686</v>
      </c>
      <c r="CV6" s="5">
        <f t="shared" si="16"/>
        <v>18.54</v>
      </c>
      <c r="CW6" s="5">
        <f t="shared" ref="CW6:CW16" si="54">CV6*1.1</f>
        <v>20.394000000000002</v>
      </c>
      <c r="CX6" s="6">
        <v>0</v>
      </c>
      <c r="CZ6" s="4" t="s">
        <v>2</v>
      </c>
      <c r="DA6" s="5">
        <f t="shared" ref="DA6:DA16" si="55">DB6*0.9</f>
        <v>55.944450000000003</v>
      </c>
      <c r="DB6" s="5">
        <f t="shared" si="17"/>
        <v>62.160500000000006</v>
      </c>
      <c r="DC6" s="5">
        <f t="shared" ref="DC6:DC16" si="56">DB6*1.1</f>
        <v>68.376550000000009</v>
      </c>
      <c r="DD6" s="6">
        <v>0</v>
      </c>
      <c r="DF6" s="4" t="s">
        <v>2</v>
      </c>
      <c r="DG6" s="5">
        <f t="shared" ref="DG6:DG16" si="57">DH6*0.9</f>
        <v>29.960640000000001</v>
      </c>
      <c r="DH6" s="5">
        <f t="shared" si="18"/>
        <v>33.2896</v>
      </c>
      <c r="DI6" s="5">
        <f t="shared" ref="DI6:DI16" si="58">DH6*1.1</f>
        <v>36.618560000000002</v>
      </c>
      <c r="DJ6" s="6">
        <v>0</v>
      </c>
      <c r="DL6" s="4" t="s">
        <v>2</v>
      </c>
      <c r="DM6" s="5">
        <f t="shared" ref="DM6:DM16" si="59">DN6*0.9</f>
        <v>96.528509999999997</v>
      </c>
      <c r="DN6" s="5">
        <f t="shared" si="19"/>
        <v>107.2539</v>
      </c>
      <c r="DO6" s="5">
        <f t="shared" ref="DO6:DO16" si="60">DN6*1.1</f>
        <v>117.97929000000001</v>
      </c>
      <c r="DP6" s="6">
        <v>0</v>
      </c>
      <c r="DR6" s="4" t="s">
        <v>2</v>
      </c>
      <c r="DS6" s="5">
        <f t="shared" ref="DS6:DS16" si="61">DT6*0.9</f>
        <v>43.661700000000003</v>
      </c>
      <c r="DT6" s="5">
        <f t="shared" si="20"/>
        <v>48.513000000000005</v>
      </c>
      <c r="DU6" s="5">
        <f t="shared" ref="DU6:DU16" si="62">DT6*1.1</f>
        <v>53.364300000000007</v>
      </c>
      <c r="DV6" s="6">
        <v>0</v>
      </c>
    </row>
    <row r="7" spans="2:126" x14ac:dyDescent="0.75">
      <c r="B7" s="4" t="s">
        <v>32</v>
      </c>
      <c r="C7" s="5">
        <f t="shared" si="21"/>
        <v>48.964500000000001</v>
      </c>
      <c r="D7" s="5">
        <f t="shared" si="0"/>
        <v>54.405000000000001</v>
      </c>
      <c r="E7" s="5">
        <f t="shared" si="22"/>
        <v>59.845500000000008</v>
      </c>
      <c r="F7" s="6">
        <v>0</v>
      </c>
      <c r="H7" s="4" t="s">
        <v>32</v>
      </c>
      <c r="I7" s="5">
        <f t="shared" si="23"/>
        <v>46.244250000000001</v>
      </c>
      <c r="J7" s="5">
        <f t="shared" si="1"/>
        <v>51.3825</v>
      </c>
      <c r="K7" s="5">
        <f t="shared" si="24"/>
        <v>56.520750000000007</v>
      </c>
      <c r="L7" s="6">
        <v>0</v>
      </c>
      <c r="N7" s="4" t="s">
        <v>32</v>
      </c>
      <c r="O7" s="5">
        <f t="shared" si="25"/>
        <v>18.204750000000004</v>
      </c>
      <c r="P7" s="5">
        <f t="shared" si="2"/>
        <v>20.227500000000003</v>
      </c>
      <c r="Q7" s="5">
        <f t="shared" si="26"/>
        <v>22.250250000000005</v>
      </c>
      <c r="R7" s="6">
        <v>0</v>
      </c>
      <c r="T7" s="4" t="s">
        <v>32</v>
      </c>
      <c r="U7" s="5">
        <f t="shared" si="27"/>
        <v>20.506499999999999</v>
      </c>
      <c r="V7" s="5">
        <f t="shared" si="3"/>
        <v>22.785</v>
      </c>
      <c r="W7" s="5">
        <f t="shared" si="28"/>
        <v>25.063500000000001</v>
      </c>
      <c r="X7" s="6">
        <v>0</v>
      </c>
      <c r="Z7" s="4" t="s">
        <v>32</v>
      </c>
      <c r="AA7" s="5">
        <f t="shared" si="29"/>
        <v>36.828000000000003</v>
      </c>
      <c r="AB7" s="5">
        <f t="shared" si="4"/>
        <v>40.92</v>
      </c>
      <c r="AC7" s="5">
        <f t="shared" si="30"/>
        <v>45.012000000000008</v>
      </c>
      <c r="AD7" s="6">
        <v>0</v>
      </c>
      <c r="AF7" s="4" t="s">
        <v>32</v>
      </c>
      <c r="AG7" s="5">
        <f t="shared" si="31"/>
        <v>35.781750000000002</v>
      </c>
      <c r="AH7" s="5">
        <f t="shared" si="5"/>
        <v>39.7575</v>
      </c>
      <c r="AI7" s="5">
        <f t="shared" si="32"/>
        <v>43.733250000000005</v>
      </c>
      <c r="AJ7" s="6">
        <v>0</v>
      </c>
      <c r="AL7" s="4" t="s">
        <v>32</v>
      </c>
      <c r="AM7" s="5">
        <f t="shared" si="33"/>
        <v>36.618749999999999</v>
      </c>
      <c r="AN7" s="5">
        <f t="shared" si="6"/>
        <v>40.6875</v>
      </c>
      <c r="AO7" s="5">
        <f t="shared" si="34"/>
        <v>44.756250000000001</v>
      </c>
      <c r="AP7" s="6">
        <v>0</v>
      </c>
      <c r="AR7" s="4" t="s">
        <v>32</v>
      </c>
      <c r="AS7" s="5">
        <f t="shared" si="35"/>
        <v>7.1145000000000005</v>
      </c>
      <c r="AT7" s="5">
        <f t="shared" si="7"/>
        <v>7.9050000000000002</v>
      </c>
      <c r="AU7" s="5">
        <f t="shared" si="36"/>
        <v>8.6955000000000009</v>
      </c>
      <c r="AV7" s="6">
        <v>0</v>
      </c>
      <c r="AX7" s="4" t="s">
        <v>32</v>
      </c>
      <c r="AY7" s="5">
        <f t="shared" si="37"/>
        <v>30.132000000000005</v>
      </c>
      <c r="AZ7" s="5">
        <f t="shared" si="8"/>
        <v>33.480000000000004</v>
      </c>
      <c r="BA7" s="5">
        <f t="shared" si="38"/>
        <v>36.82800000000001</v>
      </c>
      <c r="BB7" s="6">
        <v>0</v>
      </c>
      <c r="BD7" s="4" t="s">
        <v>32</v>
      </c>
      <c r="BE7" s="5">
        <f t="shared" si="39"/>
        <v>23.017500000000002</v>
      </c>
      <c r="BF7" s="5">
        <f t="shared" si="9"/>
        <v>25.575000000000003</v>
      </c>
      <c r="BG7" s="5">
        <f t="shared" si="40"/>
        <v>28.132500000000004</v>
      </c>
      <c r="BH7" s="6">
        <v>0</v>
      </c>
      <c r="BJ7" s="4" t="s">
        <v>32</v>
      </c>
      <c r="BK7" s="5">
        <f t="shared" si="41"/>
        <v>39.539880000000004</v>
      </c>
      <c r="BL7" s="5">
        <f t="shared" si="10"/>
        <v>43.933200000000006</v>
      </c>
      <c r="BM7" s="5">
        <f t="shared" si="42"/>
        <v>48.326520000000009</v>
      </c>
      <c r="BN7" s="6">
        <v>0</v>
      </c>
      <c r="BP7" s="4" t="s">
        <v>32</v>
      </c>
      <c r="BQ7" s="5">
        <f t="shared" si="43"/>
        <v>46.244250000000001</v>
      </c>
      <c r="BR7" s="5">
        <f t="shared" si="11"/>
        <v>51.3825</v>
      </c>
      <c r="BS7" s="5">
        <f t="shared" si="44"/>
        <v>56.520750000000007</v>
      </c>
      <c r="BT7" s="6">
        <v>0</v>
      </c>
      <c r="BV7" s="4" t="s">
        <v>32</v>
      </c>
      <c r="BW7" s="5">
        <f t="shared" si="45"/>
        <v>28.0395</v>
      </c>
      <c r="BX7" s="5">
        <f t="shared" si="12"/>
        <v>31.155000000000001</v>
      </c>
      <c r="BY7" s="5">
        <f t="shared" si="46"/>
        <v>34.270500000000006</v>
      </c>
      <c r="BZ7" s="6">
        <v>0</v>
      </c>
      <c r="CB7" s="4" t="s">
        <v>32</v>
      </c>
      <c r="CC7" s="5">
        <f t="shared" si="47"/>
        <v>54.405000000000001</v>
      </c>
      <c r="CD7" s="5">
        <f t="shared" si="13"/>
        <v>60.45</v>
      </c>
      <c r="CE7" s="5">
        <f t="shared" si="48"/>
        <v>66.495000000000005</v>
      </c>
      <c r="CF7" s="6">
        <v>0</v>
      </c>
      <c r="CH7" s="4" t="s">
        <v>32</v>
      </c>
      <c r="CI7" s="5">
        <f t="shared" si="49"/>
        <v>90.513180000000006</v>
      </c>
      <c r="CJ7" s="5">
        <f t="shared" si="14"/>
        <v>100.5702</v>
      </c>
      <c r="CK7" s="5">
        <f t="shared" si="50"/>
        <v>110.62722000000001</v>
      </c>
      <c r="CL7" s="6">
        <v>0</v>
      </c>
      <c r="CN7" s="4" t="s">
        <v>32</v>
      </c>
      <c r="CO7" s="5">
        <f t="shared" si="51"/>
        <v>92.907000000000011</v>
      </c>
      <c r="CP7" s="5">
        <f t="shared" si="15"/>
        <v>103.23</v>
      </c>
      <c r="CQ7" s="5">
        <f t="shared" si="52"/>
        <v>113.55300000000001</v>
      </c>
      <c r="CR7" s="6">
        <v>0</v>
      </c>
      <c r="CT7" s="4" t="s">
        <v>32</v>
      </c>
      <c r="CU7" s="5">
        <f t="shared" si="53"/>
        <v>92.907000000000011</v>
      </c>
      <c r="CV7" s="5">
        <f t="shared" si="16"/>
        <v>103.23</v>
      </c>
      <c r="CW7" s="5">
        <f t="shared" si="54"/>
        <v>113.55300000000001</v>
      </c>
      <c r="CX7" s="6">
        <v>0</v>
      </c>
      <c r="CZ7" s="4" t="s">
        <v>32</v>
      </c>
      <c r="DA7" s="5">
        <f t="shared" si="55"/>
        <v>60.473250000000007</v>
      </c>
      <c r="DB7" s="5">
        <f t="shared" si="17"/>
        <v>67.19250000000001</v>
      </c>
      <c r="DC7" s="5">
        <f t="shared" si="56"/>
        <v>73.911750000000012</v>
      </c>
      <c r="DD7" s="6">
        <v>0</v>
      </c>
      <c r="DF7" s="4" t="s">
        <v>32</v>
      </c>
      <c r="DG7" s="5">
        <f t="shared" si="57"/>
        <v>87.165180000000007</v>
      </c>
      <c r="DH7" s="5">
        <f t="shared" si="18"/>
        <v>96.850200000000001</v>
      </c>
      <c r="DI7" s="5">
        <f t="shared" si="58"/>
        <v>106.53522000000001</v>
      </c>
      <c r="DJ7" s="6">
        <v>0</v>
      </c>
      <c r="DL7" s="4" t="s">
        <v>32</v>
      </c>
      <c r="DM7" s="5">
        <f t="shared" si="59"/>
        <v>50.471100000000007</v>
      </c>
      <c r="DN7" s="5">
        <f t="shared" si="19"/>
        <v>56.079000000000008</v>
      </c>
      <c r="DO7" s="5">
        <f t="shared" si="60"/>
        <v>61.686900000000016</v>
      </c>
      <c r="DP7" s="6">
        <v>0</v>
      </c>
      <c r="DR7" s="4" t="s">
        <v>32</v>
      </c>
      <c r="DS7" s="5">
        <f t="shared" si="61"/>
        <v>50.069340000000004</v>
      </c>
      <c r="DT7" s="5">
        <f t="shared" si="20"/>
        <v>55.632600000000004</v>
      </c>
      <c r="DU7" s="5">
        <f t="shared" si="62"/>
        <v>61.19586000000001</v>
      </c>
      <c r="DV7" s="6">
        <v>0</v>
      </c>
    </row>
    <row r="8" spans="2:126" x14ac:dyDescent="0.75">
      <c r="B8" s="4" t="s">
        <v>3</v>
      </c>
      <c r="C8" s="5">
        <f t="shared" si="21"/>
        <v>23.601600000000001</v>
      </c>
      <c r="D8" s="5">
        <f t="shared" si="0"/>
        <v>26.224</v>
      </c>
      <c r="E8" s="5">
        <f t="shared" si="22"/>
        <v>28.846400000000003</v>
      </c>
      <c r="F8" s="6">
        <v>0</v>
      </c>
      <c r="H8" s="4" t="s">
        <v>3</v>
      </c>
      <c r="I8" s="5">
        <f t="shared" si="23"/>
        <v>23.736239999999999</v>
      </c>
      <c r="J8" s="5">
        <f t="shared" si="1"/>
        <v>26.3736</v>
      </c>
      <c r="K8" s="5">
        <f t="shared" si="24"/>
        <v>29.010960000000001</v>
      </c>
      <c r="L8" s="6">
        <v>0</v>
      </c>
      <c r="N8" s="4" t="s">
        <v>3</v>
      </c>
      <c r="O8" s="5">
        <f t="shared" si="25"/>
        <v>20.74248</v>
      </c>
      <c r="P8" s="5">
        <f t="shared" si="2"/>
        <v>23.0472</v>
      </c>
      <c r="Q8" s="5">
        <f t="shared" si="26"/>
        <v>25.351920000000003</v>
      </c>
      <c r="R8" s="6">
        <v>0</v>
      </c>
      <c r="T8" s="4" t="s">
        <v>3</v>
      </c>
      <c r="U8" s="5">
        <f t="shared" si="27"/>
        <v>28.41696</v>
      </c>
      <c r="V8" s="5">
        <f t="shared" si="3"/>
        <v>31.574400000000001</v>
      </c>
      <c r="W8" s="5">
        <f t="shared" si="28"/>
        <v>34.731840000000005</v>
      </c>
      <c r="X8" s="6">
        <v>0</v>
      </c>
      <c r="Z8" s="4" t="s">
        <v>3</v>
      </c>
      <c r="AA8" s="5">
        <f t="shared" si="29"/>
        <v>31.505759999999999</v>
      </c>
      <c r="AB8" s="5">
        <f t="shared" si="4"/>
        <v>35.006399999999999</v>
      </c>
      <c r="AC8" s="5">
        <f t="shared" si="30"/>
        <v>38.507040000000003</v>
      </c>
      <c r="AD8" s="6">
        <v>0</v>
      </c>
      <c r="AF8" s="4" t="s">
        <v>3</v>
      </c>
      <c r="AG8" s="5">
        <f t="shared" si="31"/>
        <v>21.059280000000001</v>
      </c>
      <c r="AH8" s="5">
        <f t="shared" si="5"/>
        <v>23.3992</v>
      </c>
      <c r="AI8" s="5">
        <f t="shared" si="32"/>
        <v>25.739120000000003</v>
      </c>
      <c r="AJ8" s="6">
        <v>0</v>
      </c>
      <c r="AL8" s="4" t="s">
        <v>3</v>
      </c>
      <c r="AM8" s="5">
        <f t="shared" si="33"/>
        <v>21.059280000000001</v>
      </c>
      <c r="AN8" s="5">
        <f t="shared" si="6"/>
        <v>23.3992</v>
      </c>
      <c r="AO8" s="5">
        <f t="shared" si="34"/>
        <v>25.739120000000003</v>
      </c>
      <c r="AP8" s="6">
        <v>0</v>
      </c>
      <c r="AR8" s="4" t="s">
        <v>3</v>
      </c>
      <c r="AS8" s="5">
        <f t="shared" si="35"/>
        <v>24.140160000000002</v>
      </c>
      <c r="AT8" s="5">
        <f t="shared" si="7"/>
        <v>26.822400000000002</v>
      </c>
      <c r="AU8" s="5">
        <f t="shared" si="36"/>
        <v>29.504640000000006</v>
      </c>
      <c r="AV8" s="6">
        <v>0</v>
      </c>
      <c r="AX8" s="4" t="s">
        <v>3</v>
      </c>
      <c r="AY8" s="5">
        <f t="shared" si="37"/>
        <v>23.736239999999999</v>
      </c>
      <c r="AZ8" s="5">
        <f t="shared" si="8"/>
        <v>26.3736</v>
      </c>
      <c r="BA8" s="5">
        <f t="shared" si="38"/>
        <v>29.010960000000001</v>
      </c>
      <c r="BB8" s="6">
        <v>0</v>
      </c>
      <c r="BD8" s="4" t="s">
        <v>3</v>
      </c>
      <c r="BE8" s="5">
        <f t="shared" si="39"/>
        <v>26.143920000000001</v>
      </c>
      <c r="BF8" s="5">
        <f t="shared" si="9"/>
        <v>29.0488</v>
      </c>
      <c r="BG8" s="5">
        <f t="shared" si="40"/>
        <v>31.953680000000002</v>
      </c>
      <c r="BH8" s="6">
        <v>0</v>
      </c>
      <c r="BJ8" s="4" t="s">
        <v>3</v>
      </c>
      <c r="BK8" s="5">
        <f t="shared" si="41"/>
        <v>26.143920000000001</v>
      </c>
      <c r="BL8" s="5">
        <f t="shared" si="10"/>
        <v>29.0488</v>
      </c>
      <c r="BM8" s="5">
        <f t="shared" si="42"/>
        <v>31.953680000000002</v>
      </c>
      <c r="BN8" s="6">
        <v>0</v>
      </c>
      <c r="BP8" s="4" t="s">
        <v>3</v>
      </c>
      <c r="BQ8" s="5">
        <f t="shared" si="43"/>
        <v>24.163920000000001</v>
      </c>
      <c r="BR8" s="5">
        <f t="shared" si="11"/>
        <v>26.848800000000001</v>
      </c>
      <c r="BS8" s="5">
        <f t="shared" si="44"/>
        <v>29.533680000000004</v>
      </c>
      <c r="BT8" s="6">
        <v>0</v>
      </c>
      <c r="BV8" s="4" t="s">
        <v>3</v>
      </c>
      <c r="BW8" s="5">
        <f t="shared" si="45"/>
        <v>22.595760000000002</v>
      </c>
      <c r="BX8" s="5">
        <f t="shared" si="12"/>
        <v>25.106400000000001</v>
      </c>
      <c r="BY8" s="5">
        <f t="shared" si="46"/>
        <v>27.617040000000003</v>
      </c>
      <c r="BZ8" s="6">
        <v>0</v>
      </c>
      <c r="CB8" s="4" t="s">
        <v>3</v>
      </c>
      <c r="CC8" s="5">
        <f t="shared" si="47"/>
        <v>22.579920000000001</v>
      </c>
      <c r="CD8" s="5">
        <f t="shared" si="13"/>
        <v>25.088800000000003</v>
      </c>
      <c r="CE8" s="5">
        <f t="shared" si="48"/>
        <v>27.597680000000004</v>
      </c>
      <c r="CF8" s="6">
        <v>0</v>
      </c>
      <c r="CH8" s="4" t="s">
        <v>3</v>
      </c>
      <c r="CI8" s="5">
        <f t="shared" si="49"/>
        <v>23.031359999999999</v>
      </c>
      <c r="CJ8" s="5">
        <f t="shared" si="14"/>
        <v>25.590399999999999</v>
      </c>
      <c r="CK8" s="5">
        <f t="shared" si="50"/>
        <v>28.149440000000002</v>
      </c>
      <c r="CL8" s="6">
        <v>0</v>
      </c>
      <c r="CN8" s="4" t="s">
        <v>3</v>
      </c>
      <c r="CO8" s="5">
        <f t="shared" si="51"/>
        <v>23.031359999999999</v>
      </c>
      <c r="CP8" s="5">
        <f t="shared" si="15"/>
        <v>25.590399999999999</v>
      </c>
      <c r="CQ8" s="5">
        <f t="shared" si="52"/>
        <v>28.149440000000002</v>
      </c>
      <c r="CR8" s="6">
        <v>0</v>
      </c>
      <c r="CT8" s="4" t="s">
        <v>3</v>
      </c>
      <c r="CU8" s="5">
        <f t="shared" si="53"/>
        <v>23.031359999999999</v>
      </c>
      <c r="CV8" s="5">
        <f t="shared" si="16"/>
        <v>25.590399999999999</v>
      </c>
      <c r="CW8" s="5">
        <f t="shared" si="54"/>
        <v>28.149440000000002</v>
      </c>
      <c r="CX8" s="6">
        <v>0</v>
      </c>
      <c r="CZ8" s="4" t="s">
        <v>3</v>
      </c>
      <c r="DA8" s="5">
        <f t="shared" si="55"/>
        <v>23.031359999999999</v>
      </c>
      <c r="DB8" s="5">
        <f t="shared" si="17"/>
        <v>25.590399999999999</v>
      </c>
      <c r="DC8" s="5">
        <f t="shared" si="56"/>
        <v>28.149440000000002</v>
      </c>
      <c r="DD8" s="6">
        <v>0</v>
      </c>
      <c r="DF8" s="4" t="s">
        <v>3</v>
      </c>
      <c r="DG8" s="5">
        <f t="shared" si="57"/>
        <v>21.336480000000002</v>
      </c>
      <c r="DH8" s="5">
        <f t="shared" si="18"/>
        <v>23.7072</v>
      </c>
      <c r="DI8" s="5">
        <f t="shared" si="58"/>
        <v>26.077920000000002</v>
      </c>
      <c r="DJ8" s="6">
        <v>0</v>
      </c>
      <c r="DL8" s="4" t="s">
        <v>3</v>
      </c>
      <c r="DM8" s="5">
        <f t="shared" si="59"/>
        <v>19.396079999999998</v>
      </c>
      <c r="DN8" s="5">
        <f t="shared" si="19"/>
        <v>21.551199999999998</v>
      </c>
      <c r="DO8" s="5">
        <f t="shared" si="60"/>
        <v>23.706319999999998</v>
      </c>
      <c r="DP8" s="6">
        <v>0</v>
      </c>
      <c r="DR8" s="4" t="s">
        <v>3</v>
      </c>
      <c r="DS8" s="5">
        <f t="shared" si="61"/>
        <v>19.934640000000002</v>
      </c>
      <c r="DT8" s="5">
        <f t="shared" si="20"/>
        <v>22.149600000000003</v>
      </c>
      <c r="DU8" s="5">
        <f t="shared" si="62"/>
        <v>24.364560000000004</v>
      </c>
      <c r="DV8" s="6">
        <v>0</v>
      </c>
    </row>
    <row r="9" spans="2:126" x14ac:dyDescent="0.75">
      <c r="B9" s="4" t="s">
        <v>21</v>
      </c>
      <c r="C9" s="5">
        <f t="shared" si="21"/>
        <v>20.925000000000001</v>
      </c>
      <c r="D9" s="5">
        <f t="shared" si="0"/>
        <v>23.25</v>
      </c>
      <c r="E9" s="5">
        <f t="shared" si="22"/>
        <v>25.575000000000003</v>
      </c>
      <c r="F9" s="6">
        <v>0</v>
      </c>
      <c r="H9" s="4" t="s">
        <v>21</v>
      </c>
      <c r="I9" s="5">
        <f t="shared" si="23"/>
        <v>20.925000000000001</v>
      </c>
      <c r="J9" s="5">
        <f t="shared" si="1"/>
        <v>23.25</v>
      </c>
      <c r="K9" s="5">
        <f t="shared" si="24"/>
        <v>25.575000000000003</v>
      </c>
      <c r="L9" s="6">
        <v>0</v>
      </c>
      <c r="N9" s="4" t="s">
        <v>21</v>
      </c>
      <c r="O9" s="5">
        <f t="shared" si="25"/>
        <v>20.925000000000001</v>
      </c>
      <c r="P9" s="5">
        <f t="shared" si="2"/>
        <v>23.25</v>
      </c>
      <c r="Q9" s="5">
        <f t="shared" si="26"/>
        <v>25.575000000000003</v>
      </c>
      <c r="R9" s="6">
        <v>0</v>
      </c>
      <c r="T9" s="4" t="s">
        <v>21</v>
      </c>
      <c r="U9" s="5">
        <f t="shared" si="27"/>
        <v>20.925000000000001</v>
      </c>
      <c r="V9" s="5">
        <f t="shared" si="3"/>
        <v>23.25</v>
      </c>
      <c r="W9" s="5">
        <f t="shared" si="28"/>
        <v>25.575000000000003</v>
      </c>
      <c r="X9" s="6">
        <v>0</v>
      </c>
      <c r="Z9" s="4" t="s">
        <v>21</v>
      </c>
      <c r="AA9" s="5">
        <f t="shared" si="29"/>
        <v>20.925000000000001</v>
      </c>
      <c r="AB9" s="5">
        <f t="shared" si="4"/>
        <v>23.25</v>
      </c>
      <c r="AC9" s="5">
        <f t="shared" si="30"/>
        <v>25.575000000000003</v>
      </c>
      <c r="AD9" s="6">
        <v>0</v>
      </c>
      <c r="AF9" s="4" t="s">
        <v>21</v>
      </c>
      <c r="AG9" s="5">
        <f t="shared" si="31"/>
        <v>20.925000000000001</v>
      </c>
      <c r="AH9" s="5">
        <f t="shared" si="5"/>
        <v>23.25</v>
      </c>
      <c r="AI9" s="5">
        <f t="shared" si="32"/>
        <v>25.575000000000003</v>
      </c>
      <c r="AJ9" s="6">
        <v>0</v>
      </c>
      <c r="AL9" s="4" t="s">
        <v>21</v>
      </c>
      <c r="AM9" s="5">
        <f t="shared" si="33"/>
        <v>20.925000000000001</v>
      </c>
      <c r="AN9" s="5">
        <f t="shared" si="6"/>
        <v>23.25</v>
      </c>
      <c r="AO9" s="5">
        <f t="shared" si="34"/>
        <v>25.575000000000003</v>
      </c>
      <c r="AP9" s="6">
        <v>0</v>
      </c>
      <c r="AR9" s="4" t="s">
        <v>21</v>
      </c>
      <c r="AS9" s="5">
        <f t="shared" si="35"/>
        <v>20.925000000000001</v>
      </c>
      <c r="AT9" s="5">
        <f t="shared" si="7"/>
        <v>23.25</v>
      </c>
      <c r="AU9" s="5">
        <f t="shared" si="36"/>
        <v>25.575000000000003</v>
      </c>
      <c r="AV9" s="6">
        <v>0</v>
      </c>
      <c r="AX9" s="4" t="s">
        <v>21</v>
      </c>
      <c r="AY9" s="5">
        <f t="shared" si="37"/>
        <v>20.925000000000001</v>
      </c>
      <c r="AZ9" s="5">
        <f t="shared" si="8"/>
        <v>23.25</v>
      </c>
      <c r="BA9" s="5">
        <f t="shared" si="38"/>
        <v>25.575000000000003</v>
      </c>
      <c r="BB9" s="6">
        <v>0</v>
      </c>
      <c r="BD9" s="4" t="s">
        <v>21</v>
      </c>
      <c r="BE9" s="5">
        <f t="shared" si="39"/>
        <v>20.925000000000001</v>
      </c>
      <c r="BF9" s="5">
        <f t="shared" si="9"/>
        <v>23.25</v>
      </c>
      <c r="BG9" s="5">
        <f t="shared" si="40"/>
        <v>25.575000000000003</v>
      </c>
      <c r="BH9" s="6">
        <v>0</v>
      </c>
      <c r="BJ9" s="4" t="s">
        <v>21</v>
      </c>
      <c r="BK9" s="5">
        <f t="shared" si="41"/>
        <v>20.925000000000001</v>
      </c>
      <c r="BL9" s="5">
        <f t="shared" si="10"/>
        <v>23.25</v>
      </c>
      <c r="BM9" s="5">
        <f t="shared" si="42"/>
        <v>25.575000000000003</v>
      </c>
      <c r="BN9" s="6">
        <v>0</v>
      </c>
      <c r="BP9" s="4" t="s">
        <v>21</v>
      </c>
      <c r="BQ9" s="5">
        <f t="shared" si="43"/>
        <v>20.925000000000001</v>
      </c>
      <c r="BR9" s="5">
        <f t="shared" si="11"/>
        <v>23.25</v>
      </c>
      <c r="BS9" s="5">
        <f t="shared" si="44"/>
        <v>25.575000000000003</v>
      </c>
      <c r="BT9" s="6">
        <v>0</v>
      </c>
      <c r="BV9" s="4" t="s">
        <v>21</v>
      </c>
      <c r="BW9" s="5">
        <f t="shared" si="45"/>
        <v>20.925000000000001</v>
      </c>
      <c r="BX9" s="5">
        <f t="shared" si="12"/>
        <v>23.25</v>
      </c>
      <c r="BY9" s="5">
        <f t="shared" si="46"/>
        <v>25.575000000000003</v>
      </c>
      <c r="BZ9" s="6">
        <v>0</v>
      </c>
      <c r="CB9" s="4" t="s">
        <v>21</v>
      </c>
      <c r="CC9" s="5">
        <f t="shared" si="47"/>
        <v>20.925000000000001</v>
      </c>
      <c r="CD9" s="5">
        <f t="shared" si="13"/>
        <v>23.25</v>
      </c>
      <c r="CE9" s="5">
        <f t="shared" si="48"/>
        <v>25.575000000000003</v>
      </c>
      <c r="CF9" s="6">
        <v>0</v>
      </c>
      <c r="CH9" s="4" t="s">
        <v>21</v>
      </c>
      <c r="CI9" s="5">
        <f t="shared" si="49"/>
        <v>20.925000000000001</v>
      </c>
      <c r="CJ9" s="5">
        <f t="shared" si="14"/>
        <v>23.25</v>
      </c>
      <c r="CK9" s="5">
        <f t="shared" si="50"/>
        <v>25.575000000000003</v>
      </c>
      <c r="CL9" s="6">
        <v>0</v>
      </c>
      <c r="CN9" s="4" t="s">
        <v>21</v>
      </c>
      <c r="CO9" s="5">
        <f t="shared" si="51"/>
        <v>20.925000000000001</v>
      </c>
      <c r="CP9" s="5">
        <f t="shared" si="15"/>
        <v>23.25</v>
      </c>
      <c r="CQ9" s="5">
        <f t="shared" si="52"/>
        <v>25.575000000000003</v>
      </c>
      <c r="CR9" s="6">
        <v>0</v>
      </c>
      <c r="CT9" s="4" t="s">
        <v>21</v>
      </c>
      <c r="CU9" s="5">
        <f t="shared" si="53"/>
        <v>20.925000000000001</v>
      </c>
      <c r="CV9" s="5">
        <f t="shared" si="16"/>
        <v>23.25</v>
      </c>
      <c r="CW9" s="5">
        <f t="shared" si="54"/>
        <v>25.575000000000003</v>
      </c>
      <c r="CX9" s="6">
        <v>0</v>
      </c>
      <c r="CZ9" s="4" t="s">
        <v>21</v>
      </c>
      <c r="DA9" s="5">
        <f t="shared" si="55"/>
        <v>20.925000000000001</v>
      </c>
      <c r="DB9" s="5">
        <f t="shared" si="17"/>
        <v>23.25</v>
      </c>
      <c r="DC9" s="5">
        <f t="shared" si="56"/>
        <v>25.575000000000003</v>
      </c>
      <c r="DD9" s="6">
        <v>0</v>
      </c>
      <c r="DF9" s="4" t="s">
        <v>21</v>
      </c>
      <c r="DG9" s="5">
        <f t="shared" si="57"/>
        <v>20.925000000000001</v>
      </c>
      <c r="DH9" s="5">
        <f t="shared" si="18"/>
        <v>23.25</v>
      </c>
      <c r="DI9" s="5">
        <f t="shared" si="58"/>
        <v>25.575000000000003</v>
      </c>
      <c r="DJ9" s="6">
        <v>0</v>
      </c>
      <c r="DL9" s="4" t="s">
        <v>21</v>
      </c>
      <c r="DM9" s="5">
        <f t="shared" si="59"/>
        <v>20.925000000000001</v>
      </c>
      <c r="DN9" s="5">
        <f t="shared" si="19"/>
        <v>23.25</v>
      </c>
      <c r="DO9" s="5">
        <f t="shared" si="60"/>
        <v>25.575000000000003</v>
      </c>
      <c r="DP9" s="6">
        <v>0</v>
      </c>
      <c r="DR9" s="4" t="s">
        <v>21</v>
      </c>
      <c r="DS9" s="5">
        <f t="shared" si="61"/>
        <v>20.925000000000001</v>
      </c>
      <c r="DT9" s="5">
        <f t="shared" si="20"/>
        <v>23.25</v>
      </c>
      <c r="DU9" s="5">
        <f t="shared" si="62"/>
        <v>25.575000000000003</v>
      </c>
      <c r="DV9" s="6">
        <v>0</v>
      </c>
    </row>
    <row r="10" spans="2:126" x14ac:dyDescent="0.75">
      <c r="B10" s="4" t="s">
        <v>5</v>
      </c>
      <c r="C10" s="5">
        <f t="shared" si="21"/>
        <v>4.5198</v>
      </c>
      <c r="D10" s="5">
        <f t="shared" si="0"/>
        <v>5.0220000000000002</v>
      </c>
      <c r="E10" s="5">
        <f t="shared" si="22"/>
        <v>5.5242000000000004</v>
      </c>
      <c r="F10" s="6">
        <v>0</v>
      </c>
      <c r="H10" s="4" t="s">
        <v>5</v>
      </c>
      <c r="I10" s="5">
        <f t="shared" si="23"/>
        <v>4.5198</v>
      </c>
      <c r="J10" s="5">
        <f t="shared" si="1"/>
        <v>5.0220000000000002</v>
      </c>
      <c r="K10" s="5">
        <f t="shared" si="24"/>
        <v>5.5242000000000004</v>
      </c>
      <c r="L10" s="6">
        <v>0</v>
      </c>
      <c r="N10" s="4" t="s">
        <v>5</v>
      </c>
      <c r="O10" s="5">
        <f t="shared" si="25"/>
        <v>4.5198</v>
      </c>
      <c r="P10" s="5">
        <f t="shared" si="2"/>
        <v>5.0220000000000002</v>
      </c>
      <c r="Q10" s="5">
        <f t="shared" si="26"/>
        <v>5.5242000000000004</v>
      </c>
      <c r="R10" s="6">
        <v>0</v>
      </c>
      <c r="T10" s="4" t="s">
        <v>5</v>
      </c>
      <c r="U10" s="5">
        <f t="shared" si="27"/>
        <v>4.5198</v>
      </c>
      <c r="V10" s="5">
        <f t="shared" si="3"/>
        <v>5.0220000000000002</v>
      </c>
      <c r="W10" s="5">
        <f t="shared" si="28"/>
        <v>5.5242000000000004</v>
      </c>
      <c r="X10" s="6">
        <v>0</v>
      </c>
      <c r="Z10" s="4" t="s">
        <v>5</v>
      </c>
      <c r="AA10" s="5">
        <f t="shared" si="29"/>
        <v>4.5198</v>
      </c>
      <c r="AB10" s="5">
        <f t="shared" si="4"/>
        <v>5.0220000000000002</v>
      </c>
      <c r="AC10" s="5">
        <f t="shared" si="30"/>
        <v>5.5242000000000004</v>
      </c>
      <c r="AD10" s="6">
        <v>0</v>
      </c>
      <c r="AF10" s="4" t="s">
        <v>5</v>
      </c>
      <c r="AG10" s="5">
        <f t="shared" si="31"/>
        <v>4.5198</v>
      </c>
      <c r="AH10" s="5">
        <f t="shared" si="5"/>
        <v>5.0220000000000002</v>
      </c>
      <c r="AI10" s="5">
        <f t="shared" si="32"/>
        <v>5.5242000000000004</v>
      </c>
      <c r="AJ10" s="6">
        <v>0</v>
      </c>
      <c r="AL10" s="4" t="s">
        <v>5</v>
      </c>
      <c r="AM10" s="5">
        <f t="shared" si="33"/>
        <v>4.5198</v>
      </c>
      <c r="AN10" s="5">
        <f t="shared" si="6"/>
        <v>5.0220000000000002</v>
      </c>
      <c r="AO10" s="5">
        <f t="shared" si="34"/>
        <v>5.5242000000000004</v>
      </c>
      <c r="AP10" s="6">
        <v>0</v>
      </c>
      <c r="AR10" s="4" t="s">
        <v>5</v>
      </c>
      <c r="AS10" s="5">
        <f t="shared" si="35"/>
        <v>4.5198</v>
      </c>
      <c r="AT10" s="5">
        <f t="shared" si="7"/>
        <v>5.0220000000000002</v>
      </c>
      <c r="AU10" s="5">
        <f t="shared" si="36"/>
        <v>5.5242000000000004</v>
      </c>
      <c r="AV10" s="6">
        <v>0</v>
      </c>
      <c r="AX10" s="4" t="s">
        <v>5</v>
      </c>
      <c r="AY10" s="5">
        <f t="shared" si="37"/>
        <v>4.5198</v>
      </c>
      <c r="AZ10" s="5">
        <f t="shared" si="8"/>
        <v>5.0220000000000002</v>
      </c>
      <c r="BA10" s="5">
        <f t="shared" si="38"/>
        <v>5.5242000000000004</v>
      </c>
      <c r="BB10" s="6">
        <v>0</v>
      </c>
      <c r="BD10" s="4" t="s">
        <v>5</v>
      </c>
      <c r="BE10" s="5">
        <f t="shared" si="39"/>
        <v>4.5198</v>
      </c>
      <c r="BF10" s="5">
        <f t="shared" si="9"/>
        <v>5.0220000000000002</v>
      </c>
      <c r="BG10" s="5">
        <f t="shared" si="40"/>
        <v>5.5242000000000004</v>
      </c>
      <c r="BH10" s="6">
        <v>0</v>
      </c>
      <c r="BJ10" s="4" t="s">
        <v>5</v>
      </c>
      <c r="BK10" s="5">
        <f t="shared" si="41"/>
        <v>4.5198</v>
      </c>
      <c r="BL10" s="5">
        <f t="shared" si="10"/>
        <v>5.0220000000000002</v>
      </c>
      <c r="BM10" s="5">
        <f t="shared" si="42"/>
        <v>5.5242000000000004</v>
      </c>
      <c r="BN10" s="6">
        <v>0</v>
      </c>
      <c r="BP10" s="4" t="s">
        <v>5</v>
      </c>
      <c r="BQ10" s="5">
        <f t="shared" si="43"/>
        <v>4.5198</v>
      </c>
      <c r="BR10" s="5">
        <f t="shared" si="11"/>
        <v>5.0220000000000002</v>
      </c>
      <c r="BS10" s="5">
        <f t="shared" si="44"/>
        <v>5.5242000000000004</v>
      </c>
      <c r="BT10" s="6">
        <v>0</v>
      </c>
      <c r="BV10" s="4" t="s">
        <v>5</v>
      </c>
      <c r="BW10" s="5">
        <f t="shared" si="45"/>
        <v>4.5198</v>
      </c>
      <c r="BX10" s="5">
        <f t="shared" si="12"/>
        <v>5.0220000000000002</v>
      </c>
      <c r="BY10" s="5">
        <f t="shared" si="46"/>
        <v>5.5242000000000004</v>
      </c>
      <c r="BZ10" s="6">
        <v>0</v>
      </c>
      <c r="CB10" s="4" t="s">
        <v>5</v>
      </c>
      <c r="CC10" s="5">
        <f t="shared" si="47"/>
        <v>4.5198</v>
      </c>
      <c r="CD10" s="5">
        <f t="shared" si="13"/>
        <v>5.0220000000000002</v>
      </c>
      <c r="CE10" s="5">
        <f t="shared" si="48"/>
        <v>5.5242000000000004</v>
      </c>
      <c r="CF10" s="6">
        <v>0</v>
      </c>
      <c r="CH10" s="4" t="s">
        <v>5</v>
      </c>
      <c r="CI10" s="5">
        <f t="shared" si="49"/>
        <v>4.5198</v>
      </c>
      <c r="CJ10" s="5">
        <f t="shared" si="14"/>
        <v>5.0220000000000002</v>
      </c>
      <c r="CK10" s="5">
        <f t="shared" si="50"/>
        <v>5.5242000000000004</v>
      </c>
      <c r="CL10" s="6">
        <v>0</v>
      </c>
      <c r="CN10" s="4" t="s">
        <v>5</v>
      </c>
      <c r="CO10" s="5">
        <f t="shared" si="51"/>
        <v>4.5198</v>
      </c>
      <c r="CP10" s="5">
        <f t="shared" si="15"/>
        <v>5.0220000000000002</v>
      </c>
      <c r="CQ10" s="5">
        <f t="shared" si="52"/>
        <v>5.5242000000000004</v>
      </c>
      <c r="CR10" s="6">
        <v>0</v>
      </c>
      <c r="CT10" s="4" t="s">
        <v>5</v>
      </c>
      <c r="CU10" s="5">
        <f t="shared" si="53"/>
        <v>4.5198</v>
      </c>
      <c r="CV10" s="5">
        <f t="shared" si="16"/>
        <v>5.0220000000000002</v>
      </c>
      <c r="CW10" s="5">
        <f t="shared" si="54"/>
        <v>5.5242000000000004</v>
      </c>
      <c r="CX10" s="6">
        <v>0</v>
      </c>
      <c r="CZ10" s="4" t="s">
        <v>5</v>
      </c>
      <c r="DA10" s="5">
        <f t="shared" si="55"/>
        <v>4.5198</v>
      </c>
      <c r="DB10" s="5">
        <f t="shared" si="17"/>
        <v>5.0220000000000002</v>
      </c>
      <c r="DC10" s="5">
        <f t="shared" si="56"/>
        <v>5.5242000000000004</v>
      </c>
      <c r="DD10" s="6">
        <v>0</v>
      </c>
      <c r="DF10" s="4" t="s">
        <v>5</v>
      </c>
      <c r="DG10" s="5">
        <f t="shared" si="57"/>
        <v>4.5198</v>
      </c>
      <c r="DH10" s="5">
        <f t="shared" si="18"/>
        <v>5.0220000000000002</v>
      </c>
      <c r="DI10" s="5">
        <f t="shared" si="58"/>
        <v>5.5242000000000004</v>
      </c>
      <c r="DJ10" s="6">
        <v>0</v>
      </c>
      <c r="DL10" s="4" t="s">
        <v>5</v>
      </c>
      <c r="DM10" s="5">
        <f t="shared" si="59"/>
        <v>4.5198</v>
      </c>
      <c r="DN10" s="5">
        <f t="shared" si="19"/>
        <v>5.0220000000000002</v>
      </c>
      <c r="DO10" s="5">
        <f t="shared" si="60"/>
        <v>5.5242000000000004</v>
      </c>
      <c r="DP10" s="6">
        <v>0</v>
      </c>
      <c r="DR10" s="4" t="s">
        <v>5</v>
      </c>
      <c r="DS10" s="5">
        <f t="shared" si="61"/>
        <v>4.5198</v>
      </c>
      <c r="DT10" s="5">
        <f t="shared" si="20"/>
        <v>5.0220000000000002</v>
      </c>
      <c r="DU10" s="5">
        <f t="shared" si="62"/>
        <v>5.5242000000000004</v>
      </c>
      <c r="DV10" s="6">
        <v>0</v>
      </c>
    </row>
    <row r="11" spans="2:126" x14ac:dyDescent="0.75">
      <c r="B11" s="4" t="s">
        <v>6</v>
      </c>
      <c r="C11" s="5">
        <f t="shared" si="21"/>
        <v>11.684520000000001</v>
      </c>
      <c r="D11" s="5">
        <f t="shared" si="0"/>
        <v>12.982800000000001</v>
      </c>
      <c r="E11" s="5">
        <f t="shared" si="22"/>
        <v>14.281080000000003</v>
      </c>
      <c r="F11" s="6">
        <v>0</v>
      </c>
      <c r="H11" s="4" t="s">
        <v>6</v>
      </c>
      <c r="I11" s="5">
        <f t="shared" si="23"/>
        <v>8.5959900000000005</v>
      </c>
      <c r="J11" s="5">
        <f t="shared" si="1"/>
        <v>9.5510999999999999</v>
      </c>
      <c r="K11" s="5">
        <f t="shared" si="24"/>
        <v>10.506210000000001</v>
      </c>
      <c r="L11" s="6">
        <v>0</v>
      </c>
      <c r="N11" s="4" t="s">
        <v>6</v>
      </c>
      <c r="O11" s="5">
        <f t="shared" si="25"/>
        <v>18.221490000000003</v>
      </c>
      <c r="P11" s="5">
        <f t="shared" si="2"/>
        <v>20.246100000000002</v>
      </c>
      <c r="Q11" s="5">
        <f t="shared" si="26"/>
        <v>22.270710000000005</v>
      </c>
      <c r="R11" s="6">
        <v>0</v>
      </c>
      <c r="T11" s="4" t="s">
        <v>6</v>
      </c>
      <c r="U11" s="5">
        <f t="shared" si="27"/>
        <v>15.26688</v>
      </c>
      <c r="V11" s="5">
        <f t="shared" si="3"/>
        <v>16.963200000000001</v>
      </c>
      <c r="W11" s="5">
        <f t="shared" si="28"/>
        <v>18.659520000000001</v>
      </c>
      <c r="X11" s="6">
        <v>0</v>
      </c>
      <c r="Z11" s="4" t="s">
        <v>6</v>
      </c>
      <c r="AA11" s="5">
        <f t="shared" si="29"/>
        <v>41.933700000000002</v>
      </c>
      <c r="AB11" s="5">
        <f t="shared" si="4"/>
        <v>46.593000000000004</v>
      </c>
      <c r="AC11" s="5">
        <f t="shared" si="30"/>
        <v>51.252300000000005</v>
      </c>
      <c r="AD11" s="6">
        <v>0</v>
      </c>
      <c r="AF11" s="4" t="s">
        <v>6</v>
      </c>
      <c r="AG11" s="5">
        <f t="shared" si="31"/>
        <v>12.881430000000002</v>
      </c>
      <c r="AH11" s="5">
        <f t="shared" si="5"/>
        <v>14.312700000000001</v>
      </c>
      <c r="AI11" s="5">
        <f t="shared" si="32"/>
        <v>15.743970000000003</v>
      </c>
      <c r="AJ11" s="6">
        <v>0</v>
      </c>
      <c r="AL11" s="4" t="s">
        <v>6</v>
      </c>
      <c r="AM11" s="5">
        <f t="shared" si="33"/>
        <v>12.881430000000002</v>
      </c>
      <c r="AN11" s="5">
        <f t="shared" si="6"/>
        <v>14.312700000000001</v>
      </c>
      <c r="AO11" s="5">
        <f t="shared" si="34"/>
        <v>15.743970000000003</v>
      </c>
      <c r="AP11" s="6">
        <v>0</v>
      </c>
      <c r="AR11" s="4" t="s">
        <v>6</v>
      </c>
      <c r="AS11" s="5">
        <f t="shared" si="35"/>
        <v>12.446190000000001</v>
      </c>
      <c r="AT11" s="5">
        <f t="shared" si="7"/>
        <v>13.8291</v>
      </c>
      <c r="AU11" s="5">
        <f t="shared" si="36"/>
        <v>15.212010000000001</v>
      </c>
      <c r="AV11" s="6">
        <v>0</v>
      </c>
      <c r="AX11" s="4" t="s">
        <v>6</v>
      </c>
      <c r="AY11" s="5">
        <f t="shared" si="37"/>
        <v>8.57925</v>
      </c>
      <c r="AZ11" s="5">
        <f t="shared" si="8"/>
        <v>9.5325000000000006</v>
      </c>
      <c r="BA11" s="5">
        <f t="shared" si="38"/>
        <v>10.485750000000001</v>
      </c>
      <c r="BB11" s="6">
        <v>0</v>
      </c>
      <c r="BD11" s="4" t="s">
        <v>6</v>
      </c>
      <c r="BE11" s="5">
        <f t="shared" si="39"/>
        <v>12.446190000000001</v>
      </c>
      <c r="BF11" s="5">
        <f t="shared" si="9"/>
        <v>13.8291</v>
      </c>
      <c r="BG11" s="5">
        <f t="shared" si="40"/>
        <v>15.212010000000001</v>
      </c>
      <c r="BH11" s="6">
        <v>0</v>
      </c>
      <c r="BJ11" s="4" t="s">
        <v>6</v>
      </c>
      <c r="BK11" s="5">
        <f t="shared" si="41"/>
        <v>12.446190000000001</v>
      </c>
      <c r="BL11" s="5">
        <f t="shared" si="10"/>
        <v>13.8291</v>
      </c>
      <c r="BM11" s="5">
        <f t="shared" si="42"/>
        <v>15.212010000000001</v>
      </c>
      <c r="BN11" s="6">
        <v>0</v>
      </c>
      <c r="BP11" s="4" t="s">
        <v>6</v>
      </c>
      <c r="BQ11" s="5">
        <f t="shared" si="43"/>
        <v>8.6378400000000006</v>
      </c>
      <c r="BR11" s="5">
        <f t="shared" si="11"/>
        <v>9.5975999999999999</v>
      </c>
      <c r="BS11" s="5">
        <f t="shared" si="44"/>
        <v>10.557360000000001</v>
      </c>
      <c r="BT11" s="6">
        <v>0</v>
      </c>
      <c r="BV11" s="4" t="s">
        <v>6</v>
      </c>
      <c r="BW11" s="5">
        <f t="shared" si="45"/>
        <v>11.709630000000002</v>
      </c>
      <c r="BX11" s="5">
        <f t="shared" si="12"/>
        <v>13.010700000000002</v>
      </c>
      <c r="BY11" s="5">
        <f t="shared" si="46"/>
        <v>14.311770000000003</v>
      </c>
      <c r="BZ11" s="6">
        <v>0</v>
      </c>
      <c r="CB11" s="4" t="s">
        <v>6</v>
      </c>
      <c r="CC11" s="5">
        <f t="shared" si="47"/>
        <v>9.8431200000000008</v>
      </c>
      <c r="CD11" s="5">
        <f t="shared" si="13"/>
        <v>10.9368</v>
      </c>
      <c r="CE11" s="5">
        <f t="shared" si="48"/>
        <v>12.030480000000001</v>
      </c>
      <c r="CF11" s="6">
        <v>0</v>
      </c>
      <c r="CH11" s="4" t="s">
        <v>6</v>
      </c>
      <c r="CI11" s="5">
        <f t="shared" si="49"/>
        <v>8.4444930000000014</v>
      </c>
      <c r="CJ11" s="5">
        <f t="shared" si="14"/>
        <v>9.3827700000000007</v>
      </c>
      <c r="CK11" s="5">
        <f t="shared" si="50"/>
        <v>10.321047000000002</v>
      </c>
      <c r="CL11" s="6">
        <v>0</v>
      </c>
      <c r="CN11" s="4" t="s">
        <v>6</v>
      </c>
      <c r="CO11" s="5">
        <f t="shared" si="51"/>
        <v>9.3710520000000006</v>
      </c>
      <c r="CP11" s="5">
        <f t="shared" si="15"/>
        <v>10.412280000000001</v>
      </c>
      <c r="CQ11" s="5">
        <f t="shared" si="52"/>
        <v>11.453508000000001</v>
      </c>
      <c r="CR11" s="6">
        <v>0</v>
      </c>
      <c r="CT11" s="4" t="s">
        <v>6</v>
      </c>
      <c r="CU11" s="5">
        <f t="shared" si="53"/>
        <v>9.3710520000000006</v>
      </c>
      <c r="CV11" s="5">
        <f t="shared" si="16"/>
        <v>10.412280000000001</v>
      </c>
      <c r="CW11" s="5">
        <f t="shared" si="54"/>
        <v>11.453508000000001</v>
      </c>
      <c r="CX11" s="6">
        <v>0</v>
      </c>
      <c r="CZ11" s="4" t="s">
        <v>6</v>
      </c>
      <c r="DA11" s="5">
        <f t="shared" si="55"/>
        <v>6.3126540000000011</v>
      </c>
      <c r="DB11" s="5">
        <f t="shared" si="17"/>
        <v>7.0140600000000006</v>
      </c>
      <c r="DC11" s="5">
        <f t="shared" si="56"/>
        <v>7.715466000000001</v>
      </c>
      <c r="DD11" s="6">
        <v>0</v>
      </c>
      <c r="DF11" s="4" t="s">
        <v>6</v>
      </c>
      <c r="DG11" s="5">
        <f t="shared" si="57"/>
        <v>13.484070000000001</v>
      </c>
      <c r="DH11" s="5">
        <f t="shared" si="18"/>
        <v>14.9823</v>
      </c>
      <c r="DI11" s="5">
        <f t="shared" si="58"/>
        <v>16.480530000000002</v>
      </c>
      <c r="DJ11" s="6">
        <v>0</v>
      </c>
      <c r="DL11" s="4" t="s">
        <v>6</v>
      </c>
      <c r="DM11" s="5">
        <f t="shared" si="59"/>
        <v>5.8305420000000003</v>
      </c>
      <c r="DN11" s="5">
        <f t="shared" si="19"/>
        <v>6.4783800000000005</v>
      </c>
      <c r="DO11" s="5">
        <f t="shared" si="60"/>
        <v>7.1262180000000015</v>
      </c>
      <c r="DP11" s="6">
        <v>0</v>
      </c>
      <c r="DR11" s="4" t="s">
        <v>6</v>
      </c>
      <c r="DS11" s="5">
        <f t="shared" si="61"/>
        <v>8.5574880000000011</v>
      </c>
      <c r="DT11" s="5">
        <f t="shared" si="20"/>
        <v>9.5083200000000012</v>
      </c>
      <c r="DU11" s="5">
        <f t="shared" si="62"/>
        <v>10.459152000000001</v>
      </c>
      <c r="DV11" s="6">
        <v>0</v>
      </c>
    </row>
    <row r="12" spans="2:126" x14ac:dyDescent="0.75">
      <c r="B12" s="4" t="s">
        <v>7</v>
      </c>
      <c r="C12" s="5">
        <f t="shared" si="21"/>
        <v>9.0396000000000001</v>
      </c>
      <c r="D12" s="5">
        <f t="shared" si="0"/>
        <v>10.044</v>
      </c>
      <c r="E12" s="5">
        <f t="shared" si="22"/>
        <v>11.048400000000001</v>
      </c>
      <c r="F12" s="6">
        <v>0</v>
      </c>
      <c r="H12" s="4" t="s">
        <v>7</v>
      </c>
      <c r="I12" s="7">
        <f t="shared" si="23"/>
        <v>9.0396000000000001</v>
      </c>
      <c r="J12" s="5">
        <f t="shared" si="1"/>
        <v>10.044</v>
      </c>
      <c r="K12" s="5">
        <f t="shared" si="24"/>
        <v>11.048400000000001</v>
      </c>
      <c r="L12" s="6">
        <v>0</v>
      </c>
      <c r="N12" s="4" t="s">
        <v>7</v>
      </c>
      <c r="O12" s="5">
        <f t="shared" si="25"/>
        <v>11.751480000000001</v>
      </c>
      <c r="P12" s="5">
        <f t="shared" si="2"/>
        <v>13.0572</v>
      </c>
      <c r="Q12" s="5">
        <f t="shared" si="26"/>
        <v>14.362920000000001</v>
      </c>
      <c r="R12" s="6">
        <v>0</v>
      </c>
      <c r="T12" s="4" t="s">
        <v>7</v>
      </c>
      <c r="U12" s="5">
        <f t="shared" si="27"/>
        <v>9.0396000000000001</v>
      </c>
      <c r="V12" s="5">
        <f t="shared" si="3"/>
        <v>10.044</v>
      </c>
      <c r="W12" s="5">
        <f t="shared" si="28"/>
        <v>11.048400000000001</v>
      </c>
      <c r="X12" s="6">
        <v>0</v>
      </c>
      <c r="Z12" s="4" t="s">
        <v>7</v>
      </c>
      <c r="AA12" s="5">
        <f t="shared" si="29"/>
        <v>9.0396000000000001</v>
      </c>
      <c r="AB12" s="5">
        <f t="shared" si="4"/>
        <v>10.044</v>
      </c>
      <c r="AC12" s="5">
        <f t="shared" si="30"/>
        <v>11.048400000000001</v>
      </c>
      <c r="AD12" s="6">
        <v>0</v>
      </c>
      <c r="AF12" s="4" t="s">
        <v>7</v>
      </c>
      <c r="AG12" s="5">
        <f t="shared" si="31"/>
        <v>18.0792</v>
      </c>
      <c r="AH12" s="5">
        <f t="shared" si="5"/>
        <v>20.088000000000001</v>
      </c>
      <c r="AI12" s="5">
        <f t="shared" si="32"/>
        <v>22.096800000000002</v>
      </c>
      <c r="AJ12" s="6">
        <v>0</v>
      </c>
      <c r="AL12" s="4" t="s">
        <v>7</v>
      </c>
      <c r="AM12" s="5">
        <f t="shared" si="33"/>
        <v>18.0792</v>
      </c>
      <c r="AN12" s="5">
        <f t="shared" si="6"/>
        <v>20.088000000000001</v>
      </c>
      <c r="AO12" s="5">
        <f t="shared" si="34"/>
        <v>22.096800000000002</v>
      </c>
      <c r="AP12" s="6">
        <v>0</v>
      </c>
      <c r="AR12" s="4" t="s">
        <v>7</v>
      </c>
      <c r="AS12" s="5">
        <f t="shared" si="35"/>
        <v>9.0396000000000001</v>
      </c>
      <c r="AT12" s="5">
        <f t="shared" si="7"/>
        <v>10.044</v>
      </c>
      <c r="AU12" s="5">
        <f t="shared" si="36"/>
        <v>11.048400000000001</v>
      </c>
      <c r="AV12" s="6">
        <v>0</v>
      </c>
      <c r="AX12" s="4" t="s">
        <v>7</v>
      </c>
      <c r="AY12" s="5">
        <f t="shared" si="37"/>
        <v>9.0396000000000001</v>
      </c>
      <c r="AZ12" s="5">
        <f t="shared" si="8"/>
        <v>10.044</v>
      </c>
      <c r="BA12" s="5">
        <f t="shared" si="38"/>
        <v>11.048400000000001</v>
      </c>
      <c r="BB12" s="6">
        <v>0</v>
      </c>
      <c r="BD12" s="4" t="s">
        <v>7</v>
      </c>
      <c r="BE12" s="5">
        <f t="shared" si="39"/>
        <v>9.0396000000000001</v>
      </c>
      <c r="BF12" s="5">
        <f t="shared" si="9"/>
        <v>10.044</v>
      </c>
      <c r="BG12" s="5">
        <f t="shared" si="40"/>
        <v>11.048400000000001</v>
      </c>
      <c r="BH12" s="6">
        <v>0</v>
      </c>
      <c r="BJ12" s="4" t="s">
        <v>7</v>
      </c>
      <c r="BK12" s="5">
        <f t="shared" si="41"/>
        <v>9.0396000000000001</v>
      </c>
      <c r="BL12" s="5">
        <f t="shared" si="10"/>
        <v>10.044</v>
      </c>
      <c r="BM12" s="5">
        <f t="shared" si="42"/>
        <v>11.048400000000001</v>
      </c>
      <c r="BN12" s="6">
        <v>0</v>
      </c>
      <c r="BP12" s="4" t="s">
        <v>7</v>
      </c>
      <c r="BQ12" s="5">
        <f t="shared" si="43"/>
        <v>9.0396000000000001</v>
      </c>
      <c r="BR12" s="5">
        <f t="shared" si="11"/>
        <v>10.044</v>
      </c>
      <c r="BS12" s="5">
        <f t="shared" si="44"/>
        <v>11.048400000000001</v>
      </c>
      <c r="BT12" s="6">
        <v>0</v>
      </c>
      <c r="BV12" s="4" t="s">
        <v>7</v>
      </c>
      <c r="BW12" s="5">
        <f t="shared" si="45"/>
        <v>9.0396000000000001</v>
      </c>
      <c r="BX12" s="5">
        <f t="shared" si="12"/>
        <v>10.044</v>
      </c>
      <c r="BY12" s="5">
        <f t="shared" si="46"/>
        <v>11.048400000000001</v>
      </c>
      <c r="BZ12" s="6">
        <v>0</v>
      </c>
      <c r="CB12" s="4" t="s">
        <v>7</v>
      </c>
      <c r="CC12" s="5">
        <f t="shared" si="47"/>
        <v>9.2070000000000007</v>
      </c>
      <c r="CD12" s="5">
        <f t="shared" si="13"/>
        <v>10.23</v>
      </c>
      <c r="CE12" s="5">
        <f t="shared" si="48"/>
        <v>11.253000000000002</v>
      </c>
      <c r="CF12" s="6">
        <v>0</v>
      </c>
      <c r="CH12" s="4" t="s">
        <v>7</v>
      </c>
      <c r="CI12" s="5">
        <f t="shared" si="49"/>
        <v>9.2070000000000007</v>
      </c>
      <c r="CJ12" s="5">
        <f t="shared" si="14"/>
        <v>10.23</v>
      </c>
      <c r="CK12" s="5">
        <f t="shared" si="50"/>
        <v>11.253000000000002</v>
      </c>
      <c r="CL12" s="6">
        <v>0</v>
      </c>
      <c r="CN12" s="4" t="s">
        <v>7</v>
      </c>
      <c r="CO12" s="5">
        <f t="shared" si="51"/>
        <v>9.2070000000000007</v>
      </c>
      <c r="CP12" s="5">
        <f t="shared" si="15"/>
        <v>10.23</v>
      </c>
      <c r="CQ12" s="5">
        <f t="shared" si="52"/>
        <v>11.253000000000002</v>
      </c>
      <c r="CR12" s="6">
        <v>0</v>
      </c>
      <c r="CT12" s="4" t="s">
        <v>7</v>
      </c>
      <c r="CU12" s="5">
        <f t="shared" si="53"/>
        <v>9.2070000000000007</v>
      </c>
      <c r="CV12" s="5">
        <f t="shared" si="16"/>
        <v>10.23</v>
      </c>
      <c r="CW12" s="5">
        <f t="shared" si="54"/>
        <v>11.253000000000002</v>
      </c>
      <c r="CX12" s="6">
        <v>0</v>
      </c>
      <c r="CZ12" s="4" t="s">
        <v>7</v>
      </c>
      <c r="DA12" s="5">
        <f t="shared" si="55"/>
        <v>9.2070000000000007</v>
      </c>
      <c r="DB12" s="5">
        <f t="shared" si="17"/>
        <v>10.23</v>
      </c>
      <c r="DC12" s="5">
        <f t="shared" si="56"/>
        <v>11.253000000000002</v>
      </c>
      <c r="DD12" s="6">
        <v>0</v>
      </c>
      <c r="DF12" s="4" t="s">
        <v>7</v>
      </c>
      <c r="DG12" s="5">
        <f t="shared" si="57"/>
        <v>9.2070000000000007</v>
      </c>
      <c r="DH12" s="5">
        <f t="shared" si="18"/>
        <v>10.23</v>
      </c>
      <c r="DI12" s="5">
        <f t="shared" si="58"/>
        <v>11.253000000000002</v>
      </c>
      <c r="DJ12" s="6">
        <v>0</v>
      </c>
      <c r="DL12" s="4" t="s">
        <v>7</v>
      </c>
      <c r="DM12" s="5">
        <f t="shared" si="59"/>
        <v>9.2070000000000007</v>
      </c>
      <c r="DN12" s="5">
        <f t="shared" si="19"/>
        <v>10.23</v>
      </c>
      <c r="DO12" s="5">
        <f t="shared" si="60"/>
        <v>11.253000000000002</v>
      </c>
      <c r="DP12" s="6">
        <v>0</v>
      </c>
      <c r="DR12" s="4" t="s">
        <v>7</v>
      </c>
      <c r="DS12" s="5">
        <f t="shared" si="61"/>
        <v>9.2070000000000007</v>
      </c>
      <c r="DT12" s="5">
        <f t="shared" si="20"/>
        <v>10.23</v>
      </c>
      <c r="DU12" s="5">
        <f t="shared" si="62"/>
        <v>11.253000000000002</v>
      </c>
      <c r="DV12" s="6">
        <v>0</v>
      </c>
    </row>
    <row r="13" spans="2:126" x14ac:dyDescent="0.75">
      <c r="B13" s="4" t="s">
        <v>8</v>
      </c>
      <c r="C13" s="5">
        <f t="shared" si="21"/>
        <v>14.85675</v>
      </c>
      <c r="D13" s="5">
        <f t="shared" si="0"/>
        <v>16.5075</v>
      </c>
      <c r="E13" s="5">
        <f t="shared" si="22"/>
        <v>18.158250000000002</v>
      </c>
      <c r="F13" s="6">
        <v>0</v>
      </c>
      <c r="H13" s="4" t="s">
        <v>8</v>
      </c>
      <c r="I13" s="5">
        <f t="shared" si="23"/>
        <v>14.85675</v>
      </c>
      <c r="J13" s="5">
        <f t="shared" si="1"/>
        <v>16.5075</v>
      </c>
      <c r="K13" s="5">
        <f t="shared" si="24"/>
        <v>18.158250000000002</v>
      </c>
      <c r="L13" s="6">
        <v>0</v>
      </c>
      <c r="N13" s="4" t="s">
        <v>8</v>
      </c>
      <c r="O13" s="5">
        <f t="shared" si="25"/>
        <v>14.85675</v>
      </c>
      <c r="P13" s="5">
        <f t="shared" si="2"/>
        <v>16.5075</v>
      </c>
      <c r="Q13" s="5">
        <f t="shared" si="26"/>
        <v>18.158250000000002</v>
      </c>
      <c r="R13" s="6">
        <v>0</v>
      </c>
      <c r="T13" s="4" t="s">
        <v>8</v>
      </c>
      <c r="U13" s="5">
        <f t="shared" si="27"/>
        <v>14.85675</v>
      </c>
      <c r="V13" s="5">
        <f t="shared" si="3"/>
        <v>16.5075</v>
      </c>
      <c r="W13" s="5">
        <f t="shared" si="28"/>
        <v>18.158250000000002</v>
      </c>
      <c r="X13" s="6">
        <v>0</v>
      </c>
      <c r="Z13" s="4" t="s">
        <v>8</v>
      </c>
      <c r="AA13" s="5">
        <f t="shared" si="29"/>
        <v>73.446750000000009</v>
      </c>
      <c r="AB13" s="5">
        <f t="shared" si="4"/>
        <v>81.607500000000002</v>
      </c>
      <c r="AC13" s="5">
        <f t="shared" si="30"/>
        <v>89.768250000000009</v>
      </c>
      <c r="AD13" s="6">
        <v>0</v>
      </c>
      <c r="AF13" s="4" t="s">
        <v>8</v>
      </c>
      <c r="AG13" s="5">
        <f t="shared" si="31"/>
        <v>14.85675</v>
      </c>
      <c r="AH13" s="5">
        <f t="shared" si="5"/>
        <v>16.5075</v>
      </c>
      <c r="AI13" s="5">
        <f t="shared" si="32"/>
        <v>18.158250000000002</v>
      </c>
      <c r="AJ13" s="6">
        <v>0</v>
      </c>
      <c r="AL13" s="4" t="s">
        <v>8</v>
      </c>
      <c r="AM13" s="5">
        <f t="shared" si="33"/>
        <v>14.85675</v>
      </c>
      <c r="AN13" s="5">
        <f t="shared" si="6"/>
        <v>16.5075</v>
      </c>
      <c r="AO13" s="5">
        <f t="shared" si="34"/>
        <v>18.158250000000002</v>
      </c>
      <c r="AP13" s="6">
        <v>0</v>
      </c>
      <c r="AR13" s="4" t="s">
        <v>8</v>
      </c>
      <c r="AS13" s="5">
        <f t="shared" si="35"/>
        <v>14.85675</v>
      </c>
      <c r="AT13" s="5">
        <f t="shared" si="7"/>
        <v>16.5075</v>
      </c>
      <c r="AU13" s="5">
        <f t="shared" si="36"/>
        <v>18.158250000000002</v>
      </c>
      <c r="AV13" s="6">
        <v>0</v>
      </c>
      <c r="AX13" s="4" t="s">
        <v>8</v>
      </c>
      <c r="AY13" s="5">
        <f t="shared" si="37"/>
        <v>14.85675</v>
      </c>
      <c r="AZ13" s="5">
        <f t="shared" si="8"/>
        <v>16.5075</v>
      </c>
      <c r="BA13" s="5">
        <f t="shared" si="38"/>
        <v>18.158250000000002</v>
      </c>
      <c r="BB13" s="6">
        <v>0</v>
      </c>
      <c r="BD13" s="4" t="s">
        <v>8</v>
      </c>
      <c r="BE13" s="5">
        <f t="shared" si="39"/>
        <v>14.85675</v>
      </c>
      <c r="BF13" s="5">
        <f t="shared" si="9"/>
        <v>16.5075</v>
      </c>
      <c r="BG13" s="5">
        <f t="shared" si="40"/>
        <v>18.158250000000002</v>
      </c>
      <c r="BH13" s="6">
        <v>0</v>
      </c>
      <c r="BJ13" s="4" t="s">
        <v>8</v>
      </c>
      <c r="BK13" s="5">
        <f t="shared" si="41"/>
        <v>14.85675</v>
      </c>
      <c r="BL13" s="5">
        <f t="shared" si="10"/>
        <v>16.5075</v>
      </c>
      <c r="BM13" s="5">
        <f t="shared" si="42"/>
        <v>18.158250000000002</v>
      </c>
      <c r="BN13" s="6">
        <v>0</v>
      </c>
      <c r="BP13" s="4" t="s">
        <v>8</v>
      </c>
      <c r="BQ13" s="5">
        <f t="shared" si="43"/>
        <v>14.85675</v>
      </c>
      <c r="BR13" s="5">
        <f t="shared" si="11"/>
        <v>16.5075</v>
      </c>
      <c r="BS13" s="5">
        <f t="shared" si="44"/>
        <v>18.158250000000002</v>
      </c>
      <c r="BT13" s="6">
        <v>0</v>
      </c>
      <c r="BV13" s="4" t="s">
        <v>8</v>
      </c>
      <c r="BW13" s="5">
        <f t="shared" si="45"/>
        <v>14.85675</v>
      </c>
      <c r="BX13" s="5">
        <f t="shared" si="12"/>
        <v>16.5075</v>
      </c>
      <c r="BY13" s="5">
        <f t="shared" si="46"/>
        <v>18.158250000000002</v>
      </c>
      <c r="BZ13" s="6">
        <v>0</v>
      </c>
      <c r="CB13" s="4" t="s">
        <v>8</v>
      </c>
      <c r="CC13" s="5">
        <f t="shared" si="47"/>
        <v>14.85675</v>
      </c>
      <c r="CD13" s="5">
        <f t="shared" si="13"/>
        <v>16.5075</v>
      </c>
      <c r="CE13" s="5">
        <f t="shared" si="48"/>
        <v>18.158250000000002</v>
      </c>
      <c r="CF13" s="6">
        <v>0</v>
      </c>
      <c r="CH13" s="4" t="s">
        <v>8</v>
      </c>
      <c r="CI13" s="5">
        <f t="shared" si="49"/>
        <v>14.85675</v>
      </c>
      <c r="CJ13" s="5">
        <f t="shared" si="14"/>
        <v>16.5075</v>
      </c>
      <c r="CK13" s="5">
        <f t="shared" si="50"/>
        <v>18.158250000000002</v>
      </c>
      <c r="CL13" s="6">
        <v>0</v>
      </c>
      <c r="CN13" s="4" t="s">
        <v>8</v>
      </c>
      <c r="CO13" s="5">
        <f t="shared" si="51"/>
        <v>14.85675</v>
      </c>
      <c r="CP13" s="5">
        <f t="shared" si="15"/>
        <v>16.5075</v>
      </c>
      <c r="CQ13" s="5">
        <f t="shared" si="52"/>
        <v>18.158250000000002</v>
      </c>
      <c r="CR13" s="6">
        <v>0</v>
      </c>
      <c r="CT13" s="4" t="s">
        <v>8</v>
      </c>
      <c r="CU13" s="5">
        <f t="shared" si="53"/>
        <v>14.85675</v>
      </c>
      <c r="CV13" s="5">
        <f t="shared" si="16"/>
        <v>16.5075</v>
      </c>
      <c r="CW13" s="5">
        <f t="shared" si="54"/>
        <v>18.158250000000002</v>
      </c>
      <c r="CX13" s="6">
        <v>0</v>
      </c>
      <c r="CZ13" s="4" t="s">
        <v>8</v>
      </c>
      <c r="DA13" s="5">
        <f t="shared" si="55"/>
        <v>14.85675</v>
      </c>
      <c r="DB13" s="5">
        <f t="shared" si="17"/>
        <v>16.5075</v>
      </c>
      <c r="DC13" s="5">
        <f t="shared" si="56"/>
        <v>18.158250000000002</v>
      </c>
      <c r="DD13" s="6">
        <v>0</v>
      </c>
      <c r="DF13" s="4" t="s">
        <v>8</v>
      </c>
      <c r="DG13" s="5">
        <f t="shared" si="57"/>
        <v>14.85675</v>
      </c>
      <c r="DH13" s="5">
        <f t="shared" si="18"/>
        <v>16.5075</v>
      </c>
      <c r="DI13" s="5">
        <f t="shared" si="58"/>
        <v>18.158250000000002</v>
      </c>
      <c r="DJ13" s="6">
        <v>0</v>
      </c>
      <c r="DL13" s="4" t="s">
        <v>8</v>
      </c>
      <c r="DM13" s="5">
        <f t="shared" si="59"/>
        <v>14.85675</v>
      </c>
      <c r="DN13" s="5">
        <f t="shared" si="19"/>
        <v>16.5075</v>
      </c>
      <c r="DO13" s="5">
        <f t="shared" si="60"/>
        <v>18.158250000000002</v>
      </c>
      <c r="DP13" s="6">
        <v>0</v>
      </c>
      <c r="DR13" s="4" t="s">
        <v>8</v>
      </c>
      <c r="DS13" s="5">
        <f t="shared" si="61"/>
        <v>14.85675</v>
      </c>
      <c r="DT13" s="5">
        <f t="shared" si="20"/>
        <v>16.5075</v>
      </c>
      <c r="DU13" s="5">
        <f t="shared" si="62"/>
        <v>18.158250000000002</v>
      </c>
      <c r="DV13" s="6">
        <v>0</v>
      </c>
    </row>
    <row r="14" spans="2:126" x14ac:dyDescent="0.75">
      <c r="B14" s="4" t="s">
        <v>9</v>
      </c>
      <c r="C14" s="5">
        <f t="shared" si="21"/>
        <v>16.740000000000002</v>
      </c>
      <c r="D14" s="5">
        <f t="shared" si="0"/>
        <v>18.600000000000001</v>
      </c>
      <c r="E14" s="5">
        <f t="shared" si="22"/>
        <v>20.460000000000004</v>
      </c>
      <c r="F14" s="6">
        <v>0</v>
      </c>
      <c r="H14" s="4" t="s">
        <v>9</v>
      </c>
      <c r="I14" s="5">
        <f t="shared" si="23"/>
        <v>16.740000000000002</v>
      </c>
      <c r="J14" s="5">
        <f t="shared" si="1"/>
        <v>18.600000000000001</v>
      </c>
      <c r="K14" s="5">
        <f t="shared" si="24"/>
        <v>20.460000000000004</v>
      </c>
      <c r="L14" s="6">
        <v>0</v>
      </c>
      <c r="N14" s="4" t="s">
        <v>9</v>
      </c>
      <c r="O14" s="5">
        <f t="shared" si="25"/>
        <v>16.740000000000002</v>
      </c>
      <c r="P14" s="5">
        <f t="shared" si="2"/>
        <v>18.600000000000001</v>
      </c>
      <c r="Q14" s="5">
        <f t="shared" si="26"/>
        <v>20.460000000000004</v>
      </c>
      <c r="R14" s="6">
        <v>0</v>
      </c>
      <c r="T14" s="4" t="s">
        <v>9</v>
      </c>
      <c r="U14" s="5">
        <f t="shared" si="27"/>
        <v>16.740000000000002</v>
      </c>
      <c r="V14" s="5">
        <f t="shared" si="3"/>
        <v>18.600000000000001</v>
      </c>
      <c r="W14" s="5">
        <f t="shared" si="28"/>
        <v>20.460000000000004</v>
      </c>
      <c r="X14" s="6">
        <v>0</v>
      </c>
      <c r="Z14" s="4" t="s">
        <v>9</v>
      </c>
      <c r="AA14" s="5">
        <f t="shared" si="29"/>
        <v>16.740000000000002</v>
      </c>
      <c r="AB14" s="5">
        <f t="shared" si="4"/>
        <v>18.600000000000001</v>
      </c>
      <c r="AC14" s="5">
        <f t="shared" si="30"/>
        <v>20.460000000000004</v>
      </c>
      <c r="AD14" s="6">
        <v>0</v>
      </c>
      <c r="AF14" s="4" t="s">
        <v>9</v>
      </c>
      <c r="AG14" s="5">
        <f t="shared" si="31"/>
        <v>16.740000000000002</v>
      </c>
      <c r="AH14" s="5">
        <f t="shared" si="5"/>
        <v>18.600000000000001</v>
      </c>
      <c r="AI14" s="5">
        <f t="shared" si="32"/>
        <v>20.460000000000004</v>
      </c>
      <c r="AJ14" s="6">
        <v>0</v>
      </c>
      <c r="AL14" s="4" t="s">
        <v>9</v>
      </c>
      <c r="AM14" s="5">
        <f t="shared" si="33"/>
        <v>16.740000000000002</v>
      </c>
      <c r="AN14" s="5">
        <f t="shared" si="6"/>
        <v>18.600000000000001</v>
      </c>
      <c r="AO14" s="5">
        <f t="shared" si="34"/>
        <v>20.460000000000004</v>
      </c>
      <c r="AP14" s="6">
        <v>0</v>
      </c>
      <c r="AR14" s="4" t="s">
        <v>9</v>
      </c>
      <c r="AS14" s="5">
        <f t="shared" si="35"/>
        <v>16.740000000000002</v>
      </c>
      <c r="AT14" s="5">
        <f t="shared" si="7"/>
        <v>18.600000000000001</v>
      </c>
      <c r="AU14" s="5">
        <f t="shared" si="36"/>
        <v>20.460000000000004</v>
      </c>
      <c r="AV14" s="6">
        <v>0</v>
      </c>
      <c r="AX14" s="4" t="s">
        <v>9</v>
      </c>
      <c r="AY14" s="5">
        <f t="shared" si="37"/>
        <v>16.740000000000002</v>
      </c>
      <c r="AZ14" s="5">
        <f t="shared" si="8"/>
        <v>18.600000000000001</v>
      </c>
      <c r="BA14" s="5">
        <f t="shared" si="38"/>
        <v>20.460000000000004</v>
      </c>
      <c r="BB14" s="6">
        <v>0</v>
      </c>
      <c r="BD14" s="4" t="s">
        <v>9</v>
      </c>
      <c r="BE14" s="5">
        <f t="shared" si="39"/>
        <v>16.740000000000002</v>
      </c>
      <c r="BF14" s="5">
        <f t="shared" si="9"/>
        <v>18.600000000000001</v>
      </c>
      <c r="BG14" s="5">
        <f t="shared" si="40"/>
        <v>20.460000000000004</v>
      </c>
      <c r="BH14" s="6">
        <v>0</v>
      </c>
      <c r="BJ14" s="4" t="s">
        <v>9</v>
      </c>
      <c r="BK14" s="5">
        <f t="shared" si="41"/>
        <v>16.740000000000002</v>
      </c>
      <c r="BL14" s="5">
        <f t="shared" si="10"/>
        <v>18.600000000000001</v>
      </c>
      <c r="BM14" s="5">
        <f t="shared" si="42"/>
        <v>20.460000000000004</v>
      </c>
      <c r="BN14" s="6">
        <v>0</v>
      </c>
      <c r="BP14" s="4" t="s">
        <v>9</v>
      </c>
      <c r="BQ14" s="5">
        <f t="shared" si="43"/>
        <v>16.740000000000002</v>
      </c>
      <c r="BR14" s="5">
        <f t="shared" si="11"/>
        <v>18.600000000000001</v>
      </c>
      <c r="BS14" s="5">
        <f t="shared" si="44"/>
        <v>20.460000000000004</v>
      </c>
      <c r="BT14" s="6">
        <v>0</v>
      </c>
      <c r="BV14" s="4" t="s">
        <v>9</v>
      </c>
      <c r="BW14" s="5">
        <f t="shared" si="45"/>
        <v>16.740000000000002</v>
      </c>
      <c r="BX14" s="5">
        <f t="shared" si="12"/>
        <v>18.600000000000001</v>
      </c>
      <c r="BY14" s="5">
        <f t="shared" si="46"/>
        <v>20.460000000000004</v>
      </c>
      <c r="BZ14" s="6">
        <v>0</v>
      </c>
      <c r="CB14" s="4" t="s">
        <v>9</v>
      </c>
      <c r="CC14" s="5">
        <f t="shared" si="47"/>
        <v>16.740000000000002</v>
      </c>
      <c r="CD14" s="5">
        <f t="shared" si="13"/>
        <v>18.600000000000001</v>
      </c>
      <c r="CE14" s="5">
        <f t="shared" si="48"/>
        <v>20.460000000000004</v>
      </c>
      <c r="CF14" s="6">
        <v>0</v>
      </c>
      <c r="CH14" s="4" t="s">
        <v>9</v>
      </c>
      <c r="CI14" s="5">
        <f t="shared" si="49"/>
        <v>16.740000000000002</v>
      </c>
      <c r="CJ14" s="5">
        <f t="shared" si="14"/>
        <v>18.600000000000001</v>
      </c>
      <c r="CK14" s="5">
        <f t="shared" si="50"/>
        <v>20.460000000000004</v>
      </c>
      <c r="CL14" s="6">
        <v>0</v>
      </c>
      <c r="CN14" s="4" t="s">
        <v>9</v>
      </c>
      <c r="CO14" s="5">
        <f t="shared" si="51"/>
        <v>16.740000000000002</v>
      </c>
      <c r="CP14" s="5">
        <f t="shared" si="15"/>
        <v>18.600000000000001</v>
      </c>
      <c r="CQ14" s="5">
        <f t="shared" si="52"/>
        <v>20.460000000000004</v>
      </c>
      <c r="CR14" s="6">
        <v>0</v>
      </c>
      <c r="CT14" s="4" t="s">
        <v>9</v>
      </c>
      <c r="CU14" s="5">
        <f t="shared" si="53"/>
        <v>16.740000000000002</v>
      </c>
      <c r="CV14" s="5">
        <f t="shared" si="16"/>
        <v>18.600000000000001</v>
      </c>
      <c r="CW14" s="5">
        <f t="shared" si="54"/>
        <v>20.460000000000004</v>
      </c>
      <c r="CX14" s="6">
        <v>0</v>
      </c>
      <c r="CZ14" s="4" t="s">
        <v>9</v>
      </c>
      <c r="DA14" s="5">
        <f t="shared" si="55"/>
        <v>16.740000000000002</v>
      </c>
      <c r="DB14" s="5">
        <f t="shared" si="17"/>
        <v>18.600000000000001</v>
      </c>
      <c r="DC14" s="5">
        <f t="shared" si="56"/>
        <v>20.460000000000004</v>
      </c>
      <c r="DD14" s="6">
        <v>0</v>
      </c>
      <c r="DF14" s="4" t="s">
        <v>9</v>
      </c>
      <c r="DG14" s="5">
        <f t="shared" si="57"/>
        <v>16.740000000000002</v>
      </c>
      <c r="DH14" s="5">
        <f t="shared" si="18"/>
        <v>18.600000000000001</v>
      </c>
      <c r="DI14" s="5">
        <f t="shared" si="58"/>
        <v>20.460000000000004</v>
      </c>
      <c r="DJ14" s="6">
        <v>0</v>
      </c>
      <c r="DL14" s="4" t="s">
        <v>9</v>
      </c>
      <c r="DM14" s="5">
        <f t="shared" si="59"/>
        <v>16.740000000000002</v>
      </c>
      <c r="DN14" s="5">
        <f t="shared" si="19"/>
        <v>18.600000000000001</v>
      </c>
      <c r="DO14" s="5">
        <f t="shared" si="60"/>
        <v>20.460000000000004</v>
      </c>
      <c r="DP14" s="6">
        <v>0</v>
      </c>
      <c r="DR14" s="4" t="s">
        <v>9</v>
      </c>
      <c r="DS14" s="5">
        <f t="shared" si="61"/>
        <v>16.740000000000002</v>
      </c>
      <c r="DT14" s="5">
        <f t="shared" si="20"/>
        <v>18.600000000000001</v>
      </c>
      <c r="DU14" s="5">
        <f t="shared" si="62"/>
        <v>20.460000000000004</v>
      </c>
      <c r="DV14" s="6">
        <v>0</v>
      </c>
    </row>
    <row r="15" spans="2:126" x14ac:dyDescent="0.75">
      <c r="B15" s="4" t="s">
        <v>10</v>
      </c>
      <c r="C15" s="5">
        <f t="shared" si="21"/>
        <v>9.2321100000000005</v>
      </c>
      <c r="D15" s="5">
        <f t="shared" si="0"/>
        <v>10.257899999999999</v>
      </c>
      <c r="E15" s="5">
        <f t="shared" si="22"/>
        <v>11.28369</v>
      </c>
      <c r="F15" s="6">
        <v>0</v>
      </c>
      <c r="H15" s="4" t="s">
        <v>10</v>
      </c>
      <c r="I15" s="5">
        <f t="shared" si="23"/>
        <v>13.333410000000001</v>
      </c>
      <c r="J15" s="5">
        <f t="shared" si="1"/>
        <v>14.8149</v>
      </c>
      <c r="K15" s="5">
        <f t="shared" si="24"/>
        <v>16.296390000000002</v>
      </c>
      <c r="L15" s="6">
        <v>0</v>
      </c>
      <c r="N15" s="4" t="s">
        <v>10</v>
      </c>
      <c r="O15" s="5">
        <f t="shared" si="25"/>
        <v>8.2026000000000003</v>
      </c>
      <c r="P15" s="5">
        <f t="shared" si="2"/>
        <v>9.1140000000000008</v>
      </c>
      <c r="Q15" s="5">
        <f t="shared" si="26"/>
        <v>10.025400000000001</v>
      </c>
      <c r="R15" s="6">
        <v>0</v>
      </c>
      <c r="T15" s="4" t="s">
        <v>10</v>
      </c>
      <c r="U15" s="5">
        <f t="shared" si="27"/>
        <v>24.616170000000004</v>
      </c>
      <c r="V15" s="5">
        <f t="shared" si="3"/>
        <v>27.351300000000002</v>
      </c>
      <c r="W15" s="5">
        <f t="shared" si="28"/>
        <v>30.086430000000004</v>
      </c>
      <c r="X15" s="6">
        <v>0</v>
      </c>
      <c r="Z15" s="4" t="s">
        <v>10</v>
      </c>
      <c r="AA15" s="5">
        <f t="shared" si="29"/>
        <v>28.717470000000006</v>
      </c>
      <c r="AB15" s="5">
        <f t="shared" si="4"/>
        <v>31.908300000000004</v>
      </c>
      <c r="AC15" s="5">
        <f t="shared" si="30"/>
        <v>35.099130000000009</v>
      </c>
      <c r="AD15" s="6">
        <v>0</v>
      </c>
      <c r="AF15" s="4" t="s">
        <v>10</v>
      </c>
      <c r="AG15" s="5">
        <f t="shared" si="31"/>
        <v>11.282760000000001</v>
      </c>
      <c r="AH15" s="5">
        <f t="shared" si="5"/>
        <v>12.5364</v>
      </c>
      <c r="AI15" s="5">
        <f t="shared" si="32"/>
        <v>13.790040000000001</v>
      </c>
      <c r="AJ15" s="6">
        <v>0</v>
      </c>
      <c r="AL15" s="4" t="s">
        <v>10</v>
      </c>
      <c r="AM15" s="5">
        <f t="shared" si="33"/>
        <v>11.282760000000001</v>
      </c>
      <c r="AN15" s="5">
        <f t="shared" si="6"/>
        <v>12.5364</v>
      </c>
      <c r="AO15" s="5">
        <f t="shared" si="34"/>
        <v>13.790040000000001</v>
      </c>
      <c r="AP15" s="6">
        <v>0</v>
      </c>
      <c r="AR15" s="4" t="s">
        <v>10</v>
      </c>
      <c r="AS15" s="5">
        <f t="shared" si="35"/>
        <v>16.405200000000001</v>
      </c>
      <c r="AT15" s="5">
        <f t="shared" si="7"/>
        <v>18.228000000000002</v>
      </c>
      <c r="AU15" s="5">
        <f t="shared" si="36"/>
        <v>20.050800000000002</v>
      </c>
      <c r="AV15" s="6">
        <v>0</v>
      </c>
      <c r="AX15" s="4" t="s">
        <v>10</v>
      </c>
      <c r="AY15" s="5">
        <f t="shared" si="37"/>
        <v>13.333410000000001</v>
      </c>
      <c r="AZ15" s="5">
        <f t="shared" si="8"/>
        <v>14.8149</v>
      </c>
      <c r="BA15" s="5">
        <f t="shared" si="38"/>
        <v>16.296390000000002</v>
      </c>
      <c r="BB15" s="6">
        <v>0</v>
      </c>
      <c r="BD15" s="4" t="s">
        <v>10</v>
      </c>
      <c r="BE15" s="5">
        <f t="shared" si="39"/>
        <v>16.405200000000001</v>
      </c>
      <c r="BF15" s="5">
        <f t="shared" si="9"/>
        <v>18.228000000000002</v>
      </c>
      <c r="BG15" s="5">
        <f t="shared" si="40"/>
        <v>20.050800000000002</v>
      </c>
      <c r="BH15" s="6">
        <v>0</v>
      </c>
      <c r="BJ15" s="4" t="s">
        <v>10</v>
      </c>
      <c r="BK15" s="5">
        <f t="shared" si="41"/>
        <v>16.405200000000001</v>
      </c>
      <c r="BL15" s="5">
        <f t="shared" si="10"/>
        <v>18.228000000000002</v>
      </c>
      <c r="BM15" s="5">
        <f t="shared" si="42"/>
        <v>20.050800000000002</v>
      </c>
      <c r="BN15" s="6">
        <v>0</v>
      </c>
      <c r="BP15" s="4" t="s">
        <v>10</v>
      </c>
      <c r="BQ15" s="5">
        <f t="shared" si="43"/>
        <v>14.35455</v>
      </c>
      <c r="BR15" s="5">
        <f t="shared" si="11"/>
        <v>15.949499999999999</v>
      </c>
      <c r="BS15" s="5">
        <f t="shared" si="44"/>
        <v>17.544450000000001</v>
      </c>
      <c r="BT15" s="6">
        <v>0</v>
      </c>
      <c r="BV15" s="4" t="s">
        <v>10</v>
      </c>
      <c r="BW15" s="5">
        <f t="shared" si="45"/>
        <v>5.1308100000000003</v>
      </c>
      <c r="BX15" s="5">
        <f t="shared" si="12"/>
        <v>5.7008999999999999</v>
      </c>
      <c r="BY15" s="5">
        <f t="shared" si="46"/>
        <v>6.2709900000000003</v>
      </c>
      <c r="BZ15" s="6">
        <v>0</v>
      </c>
      <c r="CB15" s="4" t="s">
        <v>10</v>
      </c>
      <c r="CC15" s="5">
        <f t="shared" si="47"/>
        <v>10.454130000000001</v>
      </c>
      <c r="CD15" s="5">
        <f t="shared" si="13"/>
        <v>11.6157</v>
      </c>
      <c r="CE15" s="5">
        <f t="shared" si="48"/>
        <v>12.777270000000001</v>
      </c>
      <c r="CF15" s="6">
        <v>0</v>
      </c>
      <c r="CH15" s="4" t="s">
        <v>10</v>
      </c>
      <c r="CI15" s="5">
        <f t="shared" si="49"/>
        <v>9.5254785000000002</v>
      </c>
      <c r="CJ15" s="5">
        <f t="shared" si="14"/>
        <v>10.583864999999999</v>
      </c>
      <c r="CK15" s="5">
        <f t="shared" si="50"/>
        <v>11.6422515</v>
      </c>
      <c r="CL15" s="6">
        <v>0</v>
      </c>
      <c r="CN15" s="4" t="s">
        <v>10</v>
      </c>
      <c r="CO15" s="5">
        <f t="shared" si="51"/>
        <v>9.5292450000000013</v>
      </c>
      <c r="CP15" s="5">
        <f t="shared" si="15"/>
        <v>10.588050000000001</v>
      </c>
      <c r="CQ15" s="5">
        <f t="shared" si="52"/>
        <v>11.646855000000002</v>
      </c>
      <c r="CR15" s="6">
        <v>0</v>
      </c>
      <c r="CT15" s="4" t="s">
        <v>10</v>
      </c>
      <c r="CU15" s="5">
        <f t="shared" si="53"/>
        <v>9.5292450000000013</v>
      </c>
      <c r="CV15" s="5">
        <f t="shared" si="16"/>
        <v>10.588050000000001</v>
      </c>
      <c r="CW15" s="5">
        <f t="shared" si="54"/>
        <v>11.646855000000002</v>
      </c>
      <c r="CX15" s="6">
        <v>0</v>
      </c>
      <c r="CZ15" s="4" t="s">
        <v>10</v>
      </c>
      <c r="DA15" s="5">
        <f t="shared" si="55"/>
        <v>7.0960860000000006</v>
      </c>
      <c r="DB15" s="5">
        <f t="shared" si="17"/>
        <v>7.8845400000000003</v>
      </c>
      <c r="DC15" s="5">
        <f t="shared" si="56"/>
        <v>8.672994000000001</v>
      </c>
      <c r="DD15" s="6">
        <v>0</v>
      </c>
      <c r="DF15" s="4" t="s">
        <v>10</v>
      </c>
      <c r="DG15" s="5">
        <f t="shared" si="57"/>
        <v>9.3936510000000002</v>
      </c>
      <c r="DH15" s="5">
        <f t="shared" si="18"/>
        <v>10.437390000000001</v>
      </c>
      <c r="DI15" s="5">
        <f t="shared" si="58"/>
        <v>11.481129000000001</v>
      </c>
      <c r="DJ15" s="6">
        <v>0</v>
      </c>
      <c r="DL15" s="4" t="s">
        <v>10</v>
      </c>
      <c r="DM15" s="5">
        <f t="shared" si="59"/>
        <v>7.2316800000000034</v>
      </c>
      <c r="DN15" s="5">
        <f t="shared" si="19"/>
        <v>8.0352000000000032</v>
      </c>
      <c r="DO15" s="5">
        <f t="shared" si="60"/>
        <v>8.8387200000000039</v>
      </c>
      <c r="DP15" s="6">
        <v>0</v>
      </c>
      <c r="DR15" s="4" t="s">
        <v>10</v>
      </c>
      <c r="DS15" s="5">
        <f t="shared" si="61"/>
        <v>8.5876200000000011</v>
      </c>
      <c r="DT15" s="5">
        <f t="shared" si="20"/>
        <v>9.5418000000000003</v>
      </c>
      <c r="DU15" s="5">
        <f t="shared" si="62"/>
        <v>10.495980000000001</v>
      </c>
      <c r="DV15" s="6">
        <v>0</v>
      </c>
    </row>
    <row r="16" spans="2:126" x14ac:dyDescent="0.75">
      <c r="B16" s="4" t="s">
        <v>11</v>
      </c>
      <c r="C16" s="5">
        <f t="shared" si="21"/>
        <v>12.247199999999999</v>
      </c>
      <c r="D16" s="5">
        <f t="shared" si="0"/>
        <v>13.607999999999999</v>
      </c>
      <c r="E16" s="5">
        <f t="shared" si="22"/>
        <v>14.9688</v>
      </c>
      <c r="F16" s="6">
        <v>0</v>
      </c>
      <c r="H16" s="4" t="s">
        <v>11</v>
      </c>
      <c r="I16" s="5">
        <f t="shared" si="23"/>
        <v>10.246499999999999</v>
      </c>
      <c r="J16" s="5">
        <f t="shared" si="1"/>
        <v>11.385</v>
      </c>
      <c r="K16" s="5">
        <f t="shared" si="24"/>
        <v>12.5235</v>
      </c>
      <c r="L16" s="6">
        <v>0</v>
      </c>
      <c r="N16" s="4" t="s">
        <v>11</v>
      </c>
      <c r="O16" s="5">
        <f t="shared" si="25"/>
        <v>8.9829000000000008</v>
      </c>
      <c r="P16" s="5">
        <f t="shared" si="2"/>
        <v>9.9809999999999999</v>
      </c>
      <c r="Q16" s="5">
        <f t="shared" si="26"/>
        <v>10.979100000000001</v>
      </c>
      <c r="R16" s="6">
        <v>0</v>
      </c>
      <c r="T16" s="4" t="s">
        <v>11</v>
      </c>
      <c r="U16" s="5">
        <f t="shared" si="27"/>
        <v>9.1044</v>
      </c>
      <c r="V16" s="5">
        <f t="shared" si="3"/>
        <v>10.116</v>
      </c>
      <c r="W16" s="5">
        <f t="shared" si="28"/>
        <v>11.127600000000001</v>
      </c>
      <c r="X16" s="6">
        <v>0</v>
      </c>
      <c r="Z16" s="4" t="s">
        <v>11</v>
      </c>
      <c r="AA16" s="5">
        <f t="shared" si="29"/>
        <v>17.625600000000002</v>
      </c>
      <c r="AB16" s="5">
        <f t="shared" si="4"/>
        <v>19.584000000000003</v>
      </c>
      <c r="AC16" s="5">
        <f t="shared" si="30"/>
        <v>21.542400000000004</v>
      </c>
      <c r="AD16" s="6">
        <v>0</v>
      </c>
      <c r="AF16" s="4" t="s">
        <v>11</v>
      </c>
      <c r="AG16" s="5">
        <f t="shared" si="31"/>
        <v>9.1935000000000002</v>
      </c>
      <c r="AH16" s="5">
        <f t="shared" si="5"/>
        <v>10.215</v>
      </c>
      <c r="AI16" s="5">
        <f t="shared" si="32"/>
        <v>11.236500000000001</v>
      </c>
      <c r="AJ16" s="6">
        <v>0</v>
      </c>
      <c r="AL16" s="4" t="s">
        <v>11</v>
      </c>
      <c r="AM16" s="5">
        <f t="shared" si="33"/>
        <v>9.1935000000000002</v>
      </c>
      <c r="AN16" s="5">
        <f t="shared" si="6"/>
        <v>10.215</v>
      </c>
      <c r="AO16" s="5">
        <f t="shared" si="34"/>
        <v>11.236500000000001</v>
      </c>
      <c r="AP16" s="6">
        <v>0</v>
      </c>
      <c r="AR16" s="4" t="s">
        <v>11</v>
      </c>
      <c r="AS16" s="5">
        <f t="shared" si="35"/>
        <v>11.1456</v>
      </c>
      <c r="AT16" s="5">
        <f t="shared" si="7"/>
        <v>12.384</v>
      </c>
      <c r="AU16" s="5">
        <f t="shared" si="36"/>
        <v>13.622400000000001</v>
      </c>
      <c r="AV16" s="6">
        <v>0</v>
      </c>
      <c r="AX16" s="4" t="s">
        <v>11</v>
      </c>
      <c r="AY16" s="5">
        <f t="shared" si="37"/>
        <v>9.6066000000000003</v>
      </c>
      <c r="AZ16" s="5">
        <f t="shared" si="8"/>
        <v>10.673999999999999</v>
      </c>
      <c r="BA16" s="5">
        <f t="shared" si="38"/>
        <v>11.741400000000001</v>
      </c>
      <c r="BB16" s="6">
        <v>0</v>
      </c>
      <c r="BD16" s="4" t="s">
        <v>11</v>
      </c>
      <c r="BE16" s="5">
        <f t="shared" si="39"/>
        <v>11.1456</v>
      </c>
      <c r="BF16" s="5">
        <f t="shared" si="9"/>
        <v>12.384</v>
      </c>
      <c r="BG16" s="5">
        <f t="shared" si="40"/>
        <v>13.622400000000001</v>
      </c>
      <c r="BH16" s="6">
        <v>0</v>
      </c>
      <c r="BJ16" s="4" t="s">
        <v>11</v>
      </c>
      <c r="BK16" s="5">
        <f t="shared" si="41"/>
        <v>11.1456</v>
      </c>
      <c r="BL16" s="5">
        <f t="shared" si="10"/>
        <v>12.384</v>
      </c>
      <c r="BM16" s="5">
        <f t="shared" si="42"/>
        <v>13.622400000000001</v>
      </c>
      <c r="BN16" s="6">
        <v>0</v>
      </c>
      <c r="BP16" s="4" t="s">
        <v>11</v>
      </c>
      <c r="BQ16" s="5">
        <f t="shared" si="43"/>
        <v>10.4085</v>
      </c>
      <c r="BR16" s="5">
        <f t="shared" si="11"/>
        <v>11.565</v>
      </c>
      <c r="BS16" s="5">
        <f t="shared" si="44"/>
        <v>12.721500000000001</v>
      </c>
      <c r="BT16" s="6">
        <v>0</v>
      </c>
      <c r="BV16" s="4" t="s">
        <v>11</v>
      </c>
      <c r="BW16" s="5">
        <f t="shared" si="45"/>
        <v>8.3754000000000008</v>
      </c>
      <c r="BX16" s="5">
        <f t="shared" si="12"/>
        <v>9.3060000000000009</v>
      </c>
      <c r="BY16" s="5">
        <f t="shared" si="46"/>
        <v>10.236600000000001</v>
      </c>
      <c r="BZ16" s="6">
        <v>0</v>
      </c>
      <c r="CB16" s="4" t="s">
        <v>11</v>
      </c>
      <c r="CC16" s="5">
        <f t="shared" si="47"/>
        <v>10.813500000000001</v>
      </c>
      <c r="CD16" s="5">
        <f t="shared" si="13"/>
        <v>12.015000000000001</v>
      </c>
      <c r="CE16" s="5">
        <f t="shared" si="48"/>
        <v>13.216500000000002</v>
      </c>
      <c r="CF16" s="6">
        <v>0</v>
      </c>
      <c r="CH16" s="4" t="s">
        <v>11</v>
      </c>
      <c r="CI16" s="5">
        <f t="shared" si="49"/>
        <v>10.15497</v>
      </c>
      <c r="CJ16" s="5">
        <f t="shared" si="14"/>
        <v>11.283300000000001</v>
      </c>
      <c r="CK16" s="5">
        <f t="shared" si="50"/>
        <v>12.411630000000002</v>
      </c>
      <c r="CL16" s="6">
        <v>0</v>
      </c>
      <c r="CN16" s="4" t="s">
        <v>11</v>
      </c>
      <c r="CO16" s="5">
        <f t="shared" si="51"/>
        <v>10.156428</v>
      </c>
      <c r="CP16" s="5">
        <f t="shared" si="15"/>
        <v>11.28492</v>
      </c>
      <c r="CQ16" s="5">
        <f t="shared" si="52"/>
        <v>12.413412000000001</v>
      </c>
      <c r="CR16" s="6">
        <v>0</v>
      </c>
      <c r="CT16" s="4" t="s">
        <v>11</v>
      </c>
      <c r="CU16" s="5">
        <f t="shared" si="53"/>
        <v>10.156428</v>
      </c>
      <c r="CV16" s="5">
        <f t="shared" si="16"/>
        <v>11.28492</v>
      </c>
      <c r="CW16" s="5">
        <f t="shared" si="54"/>
        <v>12.413412000000001</v>
      </c>
      <c r="CX16" s="6">
        <v>0</v>
      </c>
      <c r="CZ16" s="4" t="s">
        <v>11</v>
      </c>
      <c r="DA16" s="5">
        <f t="shared" si="55"/>
        <v>9.2486772000000013</v>
      </c>
      <c r="DB16" s="5">
        <f t="shared" si="17"/>
        <v>10.276308</v>
      </c>
      <c r="DC16" s="5">
        <f t="shared" si="56"/>
        <v>11.303938800000001</v>
      </c>
      <c r="DD16" s="6">
        <v>0</v>
      </c>
      <c r="DF16" s="4" t="s">
        <v>11</v>
      </c>
      <c r="DG16" s="5">
        <f t="shared" si="57"/>
        <v>10.031040000000001</v>
      </c>
      <c r="DH16" s="5">
        <f t="shared" si="18"/>
        <v>11.1456</v>
      </c>
      <c r="DI16" s="5">
        <f t="shared" si="58"/>
        <v>12.260160000000001</v>
      </c>
      <c r="DJ16" s="6">
        <v>0</v>
      </c>
      <c r="DL16" s="4" t="s">
        <v>11</v>
      </c>
      <c r="DM16" s="5">
        <f t="shared" si="59"/>
        <v>10.093734000000001</v>
      </c>
      <c r="DN16" s="5">
        <f t="shared" si="19"/>
        <v>11.215260000000001</v>
      </c>
      <c r="DO16" s="5">
        <f t="shared" si="60"/>
        <v>12.336786000000002</v>
      </c>
      <c r="DP16" s="6">
        <v>0</v>
      </c>
      <c r="DR16" s="4" t="s">
        <v>11</v>
      </c>
      <c r="DS16" s="5">
        <f t="shared" si="61"/>
        <v>13.413600000000001</v>
      </c>
      <c r="DT16" s="5">
        <f t="shared" si="20"/>
        <v>14.904</v>
      </c>
      <c r="DU16" s="5">
        <f t="shared" si="62"/>
        <v>16.394400000000001</v>
      </c>
      <c r="DV16" s="6">
        <v>0</v>
      </c>
    </row>
    <row r="17" spans="2:126" ht="24.75" customHeight="1" thickBot="1" x14ac:dyDescent="0.8">
      <c r="B17" s="8" t="s">
        <v>12</v>
      </c>
      <c r="C17" s="9">
        <f>SUM(C5:C16)</f>
        <v>359.85330000000005</v>
      </c>
      <c r="D17" s="9">
        <f>SUM(D5:D16)</f>
        <v>399.83700000000005</v>
      </c>
      <c r="E17" s="9">
        <f>SUM(E5:E16)</f>
        <v>439.82069999999999</v>
      </c>
      <c r="F17" s="10">
        <f>SUM(F5:F16)</f>
        <v>0</v>
      </c>
      <c r="H17" s="8" t="s">
        <v>12</v>
      </c>
      <c r="I17" s="9">
        <f>SUM(I5:I16)</f>
        <v>301.51143000000008</v>
      </c>
      <c r="J17" s="9">
        <f>SUM(J5:J16)</f>
        <v>335.0127</v>
      </c>
      <c r="K17" s="9">
        <f>SUM(K5:K16)</f>
        <v>368.51397000000009</v>
      </c>
      <c r="L17" s="10">
        <f>SUM(L5:L16)</f>
        <v>0</v>
      </c>
      <c r="N17" s="8" t="s">
        <v>12</v>
      </c>
      <c r="O17" s="9">
        <f>SUM(O5:O16)</f>
        <v>259.27452000000005</v>
      </c>
      <c r="P17" s="9">
        <f>SUM(P5:P16)</f>
        <v>288.08279999999996</v>
      </c>
      <c r="Q17" s="9">
        <f>SUM(Q5:Q16)</f>
        <v>316.89107999999999</v>
      </c>
      <c r="R17" s="10">
        <f>SUM(R5:R16)</f>
        <v>0</v>
      </c>
      <c r="T17" s="8" t="s">
        <v>12</v>
      </c>
      <c r="U17" s="9">
        <f>SUM(U5:U16)</f>
        <v>266.28912000000003</v>
      </c>
      <c r="V17" s="9">
        <f>SUM(V5:V16)</f>
        <v>295.8768</v>
      </c>
      <c r="W17" s="9">
        <f>SUM(W5:W16)</f>
        <v>325.46447999999998</v>
      </c>
      <c r="X17" s="10">
        <f>SUM(X5:X16)</f>
        <v>0</v>
      </c>
      <c r="Z17" s="8" t="s">
        <v>12</v>
      </c>
      <c r="AA17" s="9">
        <f>SUM(AA5:AA16)</f>
        <v>525.51954000000001</v>
      </c>
      <c r="AB17" s="9">
        <f>SUM(AB5:AB16)</f>
        <v>583.91060000000016</v>
      </c>
      <c r="AC17" s="9">
        <f>SUM(AC5:AC16)</f>
        <v>642.3016600000002</v>
      </c>
      <c r="AD17" s="10">
        <f>SUM(AD5:AD16)</f>
        <v>0</v>
      </c>
      <c r="AF17" s="8" t="s">
        <v>12</v>
      </c>
      <c r="AG17" s="9">
        <f>SUM(AG5:AG16)</f>
        <v>264.11688000000004</v>
      </c>
      <c r="AH17" s="9">
        <f>SUM(AH5:AH16)</f>
        <v>293.46319999999997</v>
      </c>
      <c r="AI17" s="9">
        <f>SUM(AI5:AI16)</f>
        <v>322.80951999999991</v>
      </c>
      <c r="AJ17" s="10">
        <f>SUM(AJ5:AJ16)</f>
        <v>0</v>
      </c>
      <c r="AL17" s="8" t="s">
        <v>12</v>
      </c>
      <c r="AM17" s="9">
        <f>SUM(AM5:AM16)</f>
        <v>269.15608269000006</v>
      </c>
      <c r="AN17" s="9">
        <f>SUM(AN5:AN16)</f>
        <v>299.06231410000004</v>
      </c>
      <c r="AO17" s="9">
        <f>SUM(AO5:AO16)</f>
        <v>328.96854551000001</v>
      </c>
      <c r="AP17" s="10">
        <f>SUM(AP5:AP16)</f>
        <v>0</v>
      </c>
      <c r="AR17" s="8" t="s">
        <v>12</v>
      </c>
      <c r="AS17" s="9">
        <f>SUM(AS5:AS16)</f>
        <v>329.22027000000003</v>
      </c>
      <c r="AT17" s="9">
        <f>SUM(AT5:AT16)</f>
        <v>365.80029999999999</v>
      </c>
      <c r="AU17" s="9">
        <f>SUM(AU5:AU16)</f>
        <v>402.38033000000007</v>
      </c>
      <c r="AV17" s="10">
        <f>SUM(AV5:AV16)</f>
        <v>0</v>
      </c>
      <c r="AX17" s="8" t="s">
        <v>12</v>
      </c>
      <c r="AY17" s="9">
        <f>SUM(AY5:AY16)</f>
        <v>283.06854000000004</v>
      </c>
      <c r="AZ17" s="9">
        <f>SUM(AZ5:AZ16)</f>
        <v>314.5206</v>
      </c>
      <c r="BA17" s="9">
        <f>SUM(BA5:BA16)</f>
        <v>345.97266000000002</v>
      </c>
      <c r="BB17" s="10">
        <f>SUM(BB5:BB16)</f>
        <v>0</v>
      </c>
      <c r="BD17" s="8" t="s">
        <v>12</v>
      </c>
      <c r="BE17" s="9">
        <f>SUM(BE5:BE16)</f>
        <v>250.52427000000006</v>
      </c>
      <c r="BF17" s="9">
        <f>SUM(BF5:BF16)</f>
        <v>278.36030000000005</v>
      </c>
      <c r="BG17" s="9">
        <f>SUM(BG5:BG16)</f>
        <v>306.19632999999999</v>
      </c>
      <c r="BH17" s="10">
        <f>SUM(BH5:BH16)</f>
        <v>0</v>
      </c>
      <c r="BJ17" s="8" t="s">
        <v>12</v>
      </c>
      <c r="BK17" s="9">
        <f>SUM(BK5:BK16)</f>
        <v>273.99294000000003</v>
      </c>
      <c r="BL17" s="9">
        <f>SUM(BL5:BL16)</f>
        <v>304.43660000000006</v>
      </c>
      <c r="BM17" s="9">
        <f>SUM(BM5:BM16)</f>
        <v>334.88026000000002</v>
      </c>
      <c r="BN17" s="10">
        <f>SUM(BN5:BN16)</f>
        <v>0</v>
      </c>
      <c r="BP17" s="8" t="s">
        <v>12</v>
      </c>
      <c r="BQ17" s="9">
        <f>SUM(BQ5:BQ16)</f>
        <v>306.22320000000008</v>
      </c>
      <c r="BR17" s="9">
        <f>SUM(BR5:BR16)</f>
        <v>340.24799999999999</v>
      </c>
      <c r="BS17" s="9">
        <f>SUM(BS5:BS16)</f>
        <v>374.27280000000002</v>
      </c>
      <c r="BT17" s="10">
        <f>SUM(BT5:BT16)</f>
        <v>0</v>
      </c>
      <c r="BV17" s="8" t="s">
        <v>12</v>
      </c>
      <c r="BW17" s="9">
        <f>SUM(BW5:BW16)</f>
        <v>243.09864000000007</v>
      </c>
      <c r="BX17" s="9">
        <f>SUM(BX5:BX16)</f>
        <v>270.1096</v>
      </c>
      <c r="BY17" s="9">
        <f>SUM(BY5:BY16)</f>
        <v>297.12056000000001</v>
      </c>
      <c r="BZ17" s="10">
        <f>SUM(BZ5:BZ16)</f>
        <v>0</v>
      </c>
      <c r="CB17" s="8" t="s">
        <v>12</v>
      </c>
      <c r="CC17" s="9">
        <f>SUM(CC5:CC16)</f>
        <v>296.04222000000004</v>
      </c>
      <c r="CD17" s="9">
        <f>SUM(CD5:CD16)</f>
        <v>328.93580000000003</v>
      </c>
      <c r="CE17" s="9">
        <f>SUM(CE5:CE16)</f>
        <v>361.82938000000001</v>
      </c>
      <c r="CF17" s="10">
        <f>SUM(CF5:CF16)</f>
        <v>0</v>
      </c>
      <c r="CH17" s="8" t="s">
        <v>12</v>
      </c>
      <c r="CI17" s="9">
        <f>SUM(CI5:CI16)</f>
        <v>254.94753150000003</v>
      </c>
      <c r="CJ17" s="9">
        <f>SUM(CJ5:CJ16)</f>
        <v>283.27503499999995</v>
      </c>
      <c r="CK17" s="9">
        <f>SUM(CK5:CK16)</f>
        <v>311.60253850000004</v>
      </c>
      <c r="CL17" s="10">
        <f>SUM(CL5:CL16)</f>
        <v>0</v>
      </c>
      <c r="CN17" s="8" t="s">
        <v>12</v>
      </c>
      <c r="CO17" s="9">
        <f>SUM(CO5:CO16)</f>
        <v>285.84436500000004</v>
      </c>
      <c r="CP17" s="9">
        <f>SUM(CP5:CP16)</f>
        <v>317.60485000000006</v>
      </c>
      <c r="CQ17" s="9">
        <f>SUM(CQ5:CQ16)</f>
        <v>349.36533500000002</v>
      </c>
      <c r="CR17" s="10">
        <f>SUM(CR5:CR16)</f>
        <v>0</v>
      </c>
      <c r="CT17" s="8" t="s">
        <v>12</v>
      </c>
      <c r="CU17" s="9">
        <f>SUM(CU5:CU16)</f>
        <v>281.91613500000005</v>
      </c>
      <c r="CV17" s="9">
        <f>SUM(CV5:CV16)</f>
        <v>313.24015000000003</v>
      </c>
      <c r="CW17" s="9">
        <f>SUM(CW5:CW16)</f>
        <v>344.564165</v>
      </c>
      <c r="CX17" s="10">
        <f>SUM(CX5:CX16)</f>
        <v>0</v>
      </c>
      <c r="CZ17" s="8" t="s">
        <v>12</v>
      </c>
      <c r="DA17" s="9">
        <f>SUM(DA5:DA16)</f>
        <v>282.80187720000004</v>
      </c>
      <c r="DB17" s="9">
        <f>SUM(DB5:DB16)</f>
        <v>314.22430800000006</v>
      </c>
      <c r="DC17" s="9">
        <f>SUM(DC5:DC16)</f>
        <v>345.64673880000004</v>
      </c>
      <c r="DD17" s="10">
        <f>SUM(DD5:DD16)</f>
        <v>0</v>
      </c>
      <c r="DF17" s="8" t="s">
        <v>12</v>
      </c>
      <c r="DG17" s="9">
        <f>SUM(DG5:DG16)</f>
        <v>308.01131099999998</v>
      </c>
      <c r="DH17" s="9">
        <f>SUM(DH5:DH16)</f>
        <v>342.23479000000003</v>
      </c>
      <c r="DI17" s="9">
        <f>SUM(DI5:DI16)</f>
        <v>376.45826899999997</v>
      </c>
      <c r="DJ17" s="10">
        <f>SUM(DJ5:DJ16)</f>
        <v>0</v>
      </c>
      <c r="DL17" s="8" t="s">
        <v>12</v>
      </c>
      <c r="DM17" s="9">
        <f>SUM(DM5:DM16)</f>
        <v>271.61949600000003</v>
      </c>
      <c r="DN17" s="9">
        <f>SUM(DN5:DN16)</f>
        <v>301.79943999999995</v>
      </c>
      <c r="DO17" s="9">
        <f>SUM(DO5:DO16)</f>
        <v>331.97938400000004</v>
      </c>
      <c r="DP17" s="10">
        <f>SUM(DP5:DP16)</f>
        <v>0</v>
      </c>
      <c r="DR17" s="8" t="s">
        <v>12</v>
      </c>
      <c r="DS17" s="9">
        <f>SUM(DS5:DS16)</f>
        <v>264.543138</v>
      </c>
      <c r="DT17" s="9">
        <f>SUM(DT5:DT16)</f>
        <v>293.93682000000001</v>
      </c>
      <c r="DU17" s="9">
        <f>SUM(DU5:DU16)</f>
        <v>323.33050200000002</v>
      </c>
      <c r="DV17" s="10">
        <f>SUM(DV5:DV16)</f>
        <v>0</v>
      </c>
    </row>
    <row r="18" spans="2:126" ht="7.5" customHeight="1" thickBot="1" x14ac:dyDescent="0.8">
      <c r="C18" s="11"/>
      <c r="D18" s="11"/>
      <c r="E18" s="11"/>
      <c r="F18" s="12"/>
      <c r="I18" s="11"/>
      <c r="J18" s="11"/>
      <c r="K18" s="11"/>
      <c r="L18" s="12"/>
      <c r="O18" s="11"/>
      <c r="P18" s="11"/>
      <c r="Q18" s="11"/>
      <c r="R18" s="12"/>
      <c r="U18" s="11"/>
      <c r="V18" s="11"/>
      <c r="W18" s="11"/>
      <c r="X18" s="12"/>
      <c r="AA18" s="11"/>
      <c r="AB18" s="11"/>
      <c r="AC18" s="11"/>
      <c r="AD18" s="12"/>
      <c r="AG18" s="11"/>
      <c r="AH18" s="11"/>
      <c r="AI18" s="11"/>
      <c r="AJ18" s="12"/>
      <c r="AM18" s="11"/>
      <c r="AN18" s="11"/>
      <c r="AO18" s="11"/>
      <c r="AP18" s="12"/>
      <c r="AS18" s="11"/>
      <c r="AT18" s="11"/>
      <c r="AU18" s="11"/>
      <c r="AV18" s="12"/>
      <c r="AY18" s="11"/>
      <c r="AZ18" s="11"/>
      <c r="BA18" s="11"/>
      <c r="BB18" s="12"/>
      <c r="BE18" s="11"/>
      <c r="BF18" s="11"/>
      <c r="BG18" s="11"/>
      <c r="BH18" s="12"/>
      <c r="BK18" s="11"/>
      <c r="BL18" s="11"/>
      <c r="BM18" s="11"/>
      <c r="BN18" s="12"/>
      <c r="BQ18" s="11"/>
      <c r="BR18" s="11"/>
      <c r="BS18" s="11"/>
      <c r="BT18" s="12"/>
      <c r="BW18" s="11"/>
      <c r="BX18" s="11"/>
      <c r="BY18" s="11"/>
      <c r="BZ18" s="12"/>
      <c r="CC18" s="11"/>
      <c r="CD18" s="11"/>
      <c r="CE18" s="11"/>
      <c r="CF18" s="12"/>
      <c r="CI18" s="11"/>
      <c r="CJ18" s="11"/>
      <c r="CK18" s="11"/>
      <c r="CL18" s="12"/>
      <c r="CO18" s="11"/>
      <c r="CP18" s="11"/>
      <c r="CQ18" s="11"/>
      <c r="CR18" s="12"/>
      <c r="CU18" s="11"/>
      <c r="CV18" s="11"/>
      <c r="CW18" s="11"/>
      <c r="CX18" s="12"/>
      <c r="DA18" s="11"/>
      <c r="DB18" s="11"/>
      <c r="DC18" s="11"/>
      <c r="DD18" s="12"/>
      <c r="DG18" s="11"/>
      <c r="DH18" s="11"/>
      <c r="DI18" s="11"/>
      <c r="DJ18" s="12"/>
      <c r="DM18" s="11"/>
      <c r="DN18" s="11"/>
      <c r="DO18" s="11"/>
      <c r="DP18" s="12"/>
      <c r="DS18" s="11"/>
      <c r="DT18" s="11"/>
      <c r="DU18" s="11"/>
      <c r="DV18" s="12"/>
    </row>
    <row r="19" spans="2:126" x14ac:dyDescent="0.75">
      <c r="B19" s="264" t="s">
        <v>13</v>
      </c>
      <c r="C19" s="265"/>
      <c r="D19" s="265"/>
      <c r="E19" s="265"/>
      <c r="F19" s="266"/>
      <c r="H19" s="264" t="s">
        <v>13</v>
      </c>
      <c r="I19" s="265"/>
      <c r="J19" s="265"/>
      <c r="K19" s="265"/>
      <c r="L19" s="266"/>
      <c r="N19" s="264" t="s">
        <v>13</v>
      </c>
      <c r="O19" s="265"/>
      <c r="P19" s="265"/>
      <c r="Q19" s="265"/>
      <c r="R19" s="266"/>
      <c r="T19" s="264" t="s">
        <v>13</v>
      </c>
      <c r="U19" s="265"/>
      <c r="V19" s="265"/>
      <c r="W19" s="265"/>
      <c r="X19" s="266"/>
      <c r="Z19" s="264" t="s">
        <v>13</v>
      </c>
      <c r="AA19" s="265"/>
      <c r="AB19" s="265"/>
      <c r="AC19" s="265"/>
      <c r="AD19" s="266"/>
      <c r="AF19" s="264" t="s">
        <v>13</v>
      </c>
      <c r="AG19" s="265"/>
      <c r="AH19" s="265"/>
      <c r="AI19" s="265"/>
      <c r="AJ19" s="266"/>
      <c r="AL19" s="264" t="s">
        <v>13</v>
      </c>
      <c r="AM19" s="265"/>
      <c r="AN19" s="265"/>
      <c r="AO19" s="265"/>
      <c r="AP19" s="266"/>
      <c r="AR19" s="264" t="s">
        <v>13</v>
      </c>
      <c r="AS19" s="265"/>
      <c r="AT19" s="265"/>
      <c r="AU19" s="265"/>
      <c r="AV19" s="266"/>
      <c r="AX19" s="264" t="s">
        <v>13</v>
      </c>
      <c r="AY19" s="265"/>
      <c r="AZ19" s="265"/>
      <c r="BA19" s="265"/>
      <c r="BB19" s="266"/>
      <c r="BD19" s="264" t="s">
        <v>13</v>
      </c>
      <c r="BE19" s="265"/>
      <c r="BF19" s="265"/>
      <c r="BG19" s="265"/>
      <c r="BH19" s="266"/>
      <c r="BJ19" s="264" t="s">
        <v>13</v>
      </c>
      <c r="BK19" s="265"/>
      <c r="BL19" s="265"/>
      <c r="BM19" s="265"/>
      <c r="BN19" s="266"/>
      <c r="BP19" s="264" t="s">
        <v>13</v>
      </c>
      <c r="BQ19" s="265"/>
      <c r="BR19" s="265"/>
      <c r="BS19" s="265"/>
      <c r="BT19" s="266"/>
      <c r="BV19" s="264" t="s">
        <v>13</v>
      </c>
      <c r="BW19" s="265"/>
      <c r="BX19" s="265"/>
      <c r="BY19" s="265"/>
      <c r="BZ19" s="266"/>
      <c r="CB19" s="264" t="s">
        <v>13</v>
      </c>
      <c r="CC19" s="265"/>
      <c r="CD19" s="265"/>
      <c r="CE19" s="265"/>
      <c r="CF19" s="266"/>
      <c r="CH19" s="264" t="s">
        <v>13</v>
      </c>
      <c r="CI19" s="265"/>
      <c r="CJ19" s="265"/>
      <c r="CK19" s="265"/>
      <c r="CL19" s="266"/>
      <c r="CN19" s="264" t="s">
        <v>13</v>
      </c>
      <c r="CO19" s="265"/>
      <c r="CP19" s="265"/>
      <c r="CQ19" s="265"/>
      <c r="CR19" s="266"/>
      <c r="CT19" s="264" t="s">
        <v>13</v>
      </c>
      <c r="CU19" s="265"/>
      <c r="CV19" s="265"/>
      <c r="CW19" s="265"/>
      <c r="CX19" s="266"/>
      <c r="CZ19" s="264" t="s">
        <v>13</v>
      </c>
      <c r="DA19" s="265"/>
      <c r="DB19" s="265"/>
      <c r="DC19" s="265"/>
      <c r="DD19" s="266"/>
      <c r="DF19" s="264" t="s">
        <v>13</v>
      </c>
      <c r="DG19" s="265"/>
      <c r="DH19" s="265"/>
      <c r="DI19" s="265"/>
      <c r="DJ19" s="266"/>
      <c r="DL19" s="264" t="s">
        <v>13</v>
      </c>
      <c r="DM19" s="265"/>
      <c r="DN19" s="265"/>
      <c r="DO19" s="265"/>
      <c r="DP19" s="266"/>
      <c r="DR19" s="264" t="s">
        <v>13</v>
      </c>
      <c r="DS19" s="265"/>
      <c r="DT19" s="265"/>
      <c r="DU19" s="265"/>
      <c r="DV19" s="266"/>
    </row>
    <row r="20" spans="2:126" ht="9.75" customHeight="1" x14ac:dyDescent="0.75">
      <c r="B20" s="261"/>
      <c r="C20" s="267"/>
      <c r="D20" s="267"/>
      <c r="E20" s="267"/>
      <c r="F20" s="268"/>
      <c r="H20" s="261"/>
      <c r="I20" s="267"/>
      <c r="J20" s="267"/>
      <c r="K20" s="267"/>
      <c r="L20" s="268"/>
      <c r="N20" s="261"/>
      <c r="O20" s="267"/>
      <c r="P20" s="267"/>
      <c r="Q20" s="267"/>
      <c r="R20" s="268"/>
      <c r="T20" s="261"/>
      <c r="U20" s="267"/>
      <c r="V20" s="267"/>
      <c r="W20" s="267"/>
      <c r="X20" s="268"/>
      <c r="Z20" s="261"/>
      <c r="AA20" s="267"/>
      <c r="AB20" s="267"/>
      <c r="AC20" s="267"/>
      <c r="AD20" s="268"/>
      <c r="AF20" s="261"/>
      <c r="AG20" s="267"/>
      <c r="AH20" s="267"/>
      <c r="AI20" s="267"/>
      <c r="AJ20" s="268"/>
      <c r="AL20" s="261"/>
      <c r="AM20" s="267"/>
      <c r="AN20" s="267"/>
      <c r="AO20" s="267"/>
      <c r="AP20" s="268"/>
      <c r="AR20" s="261"/>
      <c r="AS20" s="267"/>
      <c r="AT20" s="267"/>
      <c r="AU20" s="267"/>
      <c r="AV20" s="268"/>
      <c r="AX20" s="261"/>
      <c r="AY20" s="267"/>
      <c r="AZ20" s="267"/>
      <c r="BA20" s="267"/>
      <c r="BB20" s="268"/>
      <c r="BD20" s="261"/>
      <c r="BE20" s="267"/>
      <c r="BF20" s="267"/>
      <c r="BG20" s="267"/>
      <c r="BH20" s="268"/>
      <c r="BJ20" s="261"/>
      <c r="BK20" s="267"/>
      <c r="BL20" s="267"/>
      <c r="BM20" s="267"/>
      <c r="BN20" s="268"/>
      <c r="BP20" s="261"/>
      <c r="BQ20" s="267"/>
      <c r="BR20" s="267"/>
      <c r="BS20" s="267"/>
      <c r="BT20" s="268"/>
      <c r="BV20" s="261"/>
      <c r="BW20" s="267"/>
      <c r="BX20" s="267"/>
      <c r="BY20" s="267"/>
      <c r="BZ20" s="268"/>
      <c r="CB20" s="261"/>
      <c r="CC20" s="267"/>
      <c r="CD20" s="267"/>
      <c r="CE20" s="267"/>
      <c r="CF20" s="268"/>
      <c r="CH20" s="261"/>
      <c r="CI20" s="267"/>
      <c r="CJ20" s="267"/>
      <c r="CK20" s="267"/>
      <c r="CL20" s="268"/>
      <c r="CN20" s="261"/>
      <c r="CO20" s="267"/>
      <c r="CP20" s="267"/>
      <c r="CQ20" s="267"/>
      <c r="CR20" s="268"/>
      <c r="CT20" s="261"/>
      <c r="CU20" s="267"/>
      <c r="CV20" s="267"/>
      <c r="CW20" s="267"/>
      <c r="CX20" s="268"/>
      <c r="CZ20" s="261"/>
      <c r="DA20" s="267"/>
      <c r="DB20" s="267"/>
      <c r="DC20" s="267"/>
      <c r="DD20" s="268"/>
      <c r="DF20" s="261"/>
      <c r="DG20" s="267"/>
      <c r="DH20" s="267"/>
      <c r="DI20" s="267"/>
      <c r="DJ20" s="268"/>
      <c r="DL20" s="261"/>
      <c r="DM20" s="267"/>
      <c r="DN20" s="267"/>
      <c r="DO20" s="267"/>
      <c r="DP20" s="268"/>
      <c r="DR20" s="261"/>
      <c r="DS20" s="267"/>
      <c r="DT20" s="267"/>
      <c r="DU20" s="267"/>
      <c r="DV20" s="268"/>
    </row>
    <row r="21" spans="2:126" x14ac:dyDescent="0.75">
      <c r="B21" s="4" t="s">
        <v>14</v>
      </c>
      <c r="C21" s="5">
        <f>D21*0.9</f>
        <v>82.106640000000013</v>
      </c>
      <c r="D21" s="5">
        <f>D46</f>
        <v>91.229600000000005</v>
      </c>
      <c r="E21" s="5">
        <f>D21*1.1</f>
        <v>100.35256000000001</v>
      </c>
      <c r="F21" s="6">
        <v>0</v>
      </c>
      <c r="H21" s="4" t="s">
        <v>14</v>
      </c>
      <c r="I21" s="5">
        <f>J21*0.9</f>
        <v>82.106640000000013</v>
      </c>
      <c r="J21" s="5">
        <f>J46</f>
        <v>91.229600000000005</v>
      </c>
      <c r="K21" s="5">
        <f>J21*1.1</f>
        <v>100.35256000000001</v>
      </c>
      <c r="L21" s="6">
        <v>0</v>
      </c>
      <c r="N21" s="4" t="s">
        <v>14</v>
      </c>
      <c r="O21" s="5">
        <f>P21*0.9</f>
        <v>82.106640000000013</v>
      </c>
      <c r="P21" s="5">
        <f>P46</f>
        <v>91.229600000000005</v>
      </c>
      <c r="Q21" s="5">
        <f>P21*1.1</f>
        <v>100.35256000000001</v>
      </c>
      <c r="R21" s="6">
        <v>0</v>
      </c>
      <c r="T21" s="4" t="s">
        <v>14</v>
      </c>
      <c r="U21" s="5">
        <f>V21*0.9</f>
        <v>80.332560000000015</v>
      </c>
      <c r="V21" s="5">
        <f>V46</f>
        <v>89.258400000000009</v>
      </c>
      <c r="W21" s="5">
        <f>V21*1.1</f>
        <v>98.184240000000017</v>
      </c>
      <c r="X21" s="6">
        <v>0</v>
      </c>
      <c r="Z21" s="4" t="s">
        <v>14</v>
      </c>
      <c r="AA21" s="5">
        <f>AB21*0.9</f>
        <v>80.332560000000015</v>
      </c>
      <c r="AB21" s="5">
        <f>AB46</f>
        <v>89.258400000000009</v>
      </c>
      <c r="AC21" s="5">
        <f>AB21*1.1</f>
        <v>98.184240000000017</v>
      </c>
      <c r="AD21" s="6">
        <v>0</v>
      </c>
      <c r="AF21" s="4" t="s">
        <v>14</v>
      </c>
      <c r="AG21" s="5">
        <f>AH21*0.9</f>
        <v>82.106640000000013</v>
      </c>
      <c r="AH21" s="5">
        <f>AH46</f>
        <v>91.229600000000005</v>
      </c>
      <c r="AI21" s="5">
        <f>AH21*1.1</f>
        <v>100.35256000000001</v>
      </c>
      <c r="AJ21" s="6">
        <v>0</v>
      </c>
      <c r="AL21" s="4" t="s">
        <v>14</v>
      </c>
      <c r="AM21" s="5">
        <f>AN21*0.9</f>
        <v>82.106640000000013</v>
      </c>
      <c r="AN21" s="5">
        <f>AN46</f>
        <v>91.229600000000005</v>
      </c>
      <c r="AO21" s="5">
        <f>AN21*1.1</f>
        <v>100.35256000000001</v>
      </c>
      <c r="AP21" s="6">
        <v>0</v>
      </c>
      <c r="AR21" s="4" t="s">
        <v>14</v>
      </c>
      <c r="AS21" s="5">
        <f>AT21*0.9</f>
        <v>82.106640000000013</v>
      </c>
      <c r="AT21" s="5">
        <f>AT46</f>
        <v>91.229600000000005</v>
      </c>
      <c r="AU21" s="5">
        <f>AT21*1.1</f>
        <v>100.35256000000001</v>
      </c>
      <c r="AV21" s="6">
        <v>0</v>
      </c>
      <c r="AX21" s="4" t="s">
        <v>14</v>
      </c>
      <c r="AY21" s="5">
        <f>AZ21*0.9</f>
        <v>82.106640000000013</v>
      </c>
      <c r="AZ21" s="5">
        <f>AZ46</f>
        <v>91.229600000000005</v>
      </c>
      <c r="BA21" s="5">
        <f>AZ21*1.1</f>
        <v>100.35256000000001</v>
      </c>
      <c r="BB21" s="6">
        <v>0</v>
      </c>
      <c r="BD21" s="4" t="s">
        <v>14</v>
      </c>
      <c r="BE21" s="5">
        <f>BF21*0.9</f>
        <v>82.106640000000013</v>
      </c>
      <c r="BF21" s="5">
        <f>BF46</f>
        <v>91.229600000000005</v>
      </c>
      <c r="BG21" s="5">
        <f>BF21*1.1</f>
        <v>100.35256000000001</v>
      </c>
      <c r="BH21" s="6">
        <v>0</v>
      </c>
      <c r="BJ21" s="4" t="s">
        <v>14</v>
      </c>
      <c r="BK21" s="5">
        <f>BL21*0.9</f>
        <v>82.106640000000013</v>
      </c>
      <c r="BL21" s="5">
        <f>BL46</f>
        <v>91.229600000000005</v>
      </c>
      <c r="BM21" s="5">
        <f>BL21*1.1</f>
        <v>100.35256000000001</v>
      </c>
      <c r="BN21" s="6">
        <v>0</v>
      </c>
      <c r="BP21" s="4" t="s">
        <v>14</v>
      </c>
      <c r="BQ21" s="5">
        <f>BR21*0.9</f>
        <v>82.106640000000013</v>
      </c>
      <c r="BR21" s="5">
        <f>BR46</f>
        <v>91.229600000000005</v>
      </c>
      <c r="BS21" s="5">
        <f>BR21*1.1</f>
        <v>100.35256000000001</v>
      </c>
      <c r="BT21" s="6">
        <v>0</v>
      </c>
      <c r="BV21" s="4" t="s">
        <v>14</v>
      </c>
      <c r="BW21" s="5">
        <f>BX21*0.9</f>
        <v>82.106640000000013</v>
      </c>
      <c r="BX21" s="5">
        <f>BX46</f>
        <v>91.229600000000005</v>
      </c>
      <c r="BY21" s="5">
        <f>BX21*1.1</f>
        <v>100.35256000000001</v>
      </c>
      <c r="BZ21" s="6">
        <v>0</v>
      </c>
      <c r="CB21" s="4" t="s">
        <v>14</v>
      </c>
      <c r="CC21" s="5">
        <f>CD21*0.9</f>
        <v>82.106640000000013</v>
      </c>
      <c r="CD21" s="5">
        <f>CD46</f>
        <v>91.229600000000005</v>
      </c>
      <c r="CE21" s="5">
        <f>CD21*1.1</f>
        <v>100.35256000000001</v>
      </c>
      <c r="CF21" s="6">
        <v>0</v>
      </c>
      <c r="CH21" s="4" t="s">
        <v>14</v>
      </c>
      <c r="CI21" s="5">
        <f>CJ21*0.9</f>
        <v>82.106640000000013</v>
      </c>
      <c r="CJ21" s="5">
        <f>CJ46</f>
        <v>91.229600000000005</v>
      </c>
      <c r="CK21" s="5">
        <f>CJ21*1.1</f>
        <v>100.35256000000001</v>
      </c>
      <c r="CL21" s="6">
        <v>0</v>
      </c>
      <c r="CN21" s="4" t="s">
        <v>14</v>
      </c>
      <c r="CO21" s="5">
        <f>CP21*0.9</f>
        <v>82.106640000000013</v>
      </c>
      <c r="CP21" s="5">
        <f>CP46</f>
        <v>91.229600000000005</v>
      </c>
      <c r="CQ21" s="5">
        <f>CP21*1.1</f>
        <v>100.35256000000001</v>
      </c>
      <c r="CR21" s="6">
        <v>0</v>
      </c>
      <c r="CT21" s="4" t="s">
        <v>14</v>
      </c>
      <c r="CU21" s="5">
        <f>CV21*0.9</f>
        <v>82.106640000000013</v>
      </c>
      <c r="CV21" s="5">
        <f>CV46</f>
        <v>91.229600000000005</v>
      </c>
      <c r="CW21" s="5">
        <f>CV21*1.1</f>
        <v>100.35256000000001</v>
      </c>
      <c r="CX21" s="6">
        <v>0</v>
      </c>
      <c r="CZ21" s="4" t="s">
        <v>14</v>
      </c>
      <c r="DA21" s="5">
        <f>DB21*0.9</f>
        <v>82.106640000000013</v>
      </c>
      <c r="DB21" s="5">
        <f>DB46</f>
        <v>91.229600000000005</v>
      </c>
      <c r="DC21" s="5">
        <f>DB21*1.1</f>
        <v>100.35256000000001</v>
      </c>
      <c r="DD21" s="6">
        <v>0</v>
      </c>
      <c r="DF21" s="4" t="s">
        <v>14</v>
      </c>
      <c r="DG21" s="5">
        <f>DH21*0.9</f>
        <v>82.106640000000013</v>
      </c>
      <c r="DH21" s="5">
        <f>DH46</f>
        <v>91.229600000000005</v>
      </c>
      <c r="DI21" s="5">
        <f>DH21*1.1</f>
        <v>100.35256000000001</v>
      </c>
      <c r="DJ21" s="6">
        <v>0</v>
      </c>
      <c r="DL21" s="4" t="s">
        <v>14</v>
      </c>
      <c r="DM21" s="5">
        <f>DN21*0.9</f>
        <v>82.106640000000013</v>
      </c>
      <c r="DN21" s="5">
        <f>DN46</f>
        <v>91.229600000000005</v>
      </c>
      <c r="DO21" s="5">
        <f>DN21*1.1</f>
        <v>100.35256000000001</v>
      </c>
      <c r="DP21" s="6">
        <v>0</v>
      </c>
      <c r="DR21" s="4" t="s">
        <v>14</v>
      </c>
      <c r="DS21" s="5">
        <f>DT21*0.9</f>
        <v>82.106640000000013</v>
      </c>
      <c r="DT21" s="5">
        <f>DT46</f>
        <v>91.229600000000005</v>
      </c>
      <c r="DU21" s="5">
        <f>DT21*1.1</f>
        <v>100.35256000000001</v>
      </c>
      <c r="DV21" s="6">
        <v>0</v>
      </c>
    </row>
    <row r="22" spans="2:126" x14ac:dyDescent="0.75">
      <c r="B22" s="4" t="s">
        <v>4</v>
      </c>
      <c r="C22" s="5">
        <f>D22*0.9</f>
        <v>68.579280000000011</v>
      </c>
      <c r="D22" s="5">
        <f>D47</f>
        <v>76.199200000000005</v>
      </c>
      <c r="E22" s="5">
        <f>D22*1.1</f>
        <v>83.819120000000012</v>
      </c>
      <c r="F22" s="6"/>
      <c r="H22" s="4" t="s">
        <v>4</v>
      </c>
      <c r="I22" s="5">
        <f>J22*0.9</f>
        <v>68.579280000000011</v>
      </c>
      <c r="J22" s="5">
        <f>J47</f>
        <v>76.199200000000005</v>
      </c>
      <c r="K22" s="5">
        <f>J22*1.1</f>
        <v>83.819120000000012</v>
      </c>
      <c r="L22" s="6">
        <v>0</v>
      </c>
      <c r="N22" s="4" t="s">
        <v>4</v>
      </c>
      <c r="O22" s="5">
        <f>P22*0.9</f>
        <v>68.579280000000011</v>
      </c>
      <c r="P22" s="5">
        <f>P47</f>
        <v>76.199200000000005</v>
      </c>
      <c r="Q22" s="5">
        <f>P22*1.1</f>
        <v>83.819120000000012</v>
      </c>
      <c r="R22" s="6">
        <v>0</v>
      </c>
      <c r="T22" s="4" t="s">
        <v>4</v>
      </c>
      <c r="U22" s="5">
        <f>V22*0.9</f>
        <v>70.606800000000007</v>
      </c>
      <c r="V22" s="5">
        <f>V47</f>
        <v>78.452000000000012</v>
      </c>
      <c r="W22" s="5">
        <f>V22*1.1</f>
        <v>86.297200000000018</v>
      </c>
      <c r="X22" s="6">
        <v>0</v>
      </c>
      <c r="Z22" s="4" t="s">
        <v>4</v>
      </c>
      <c r="AA22" s="5">
        <f>AB22*0.9</f>
        <v>70.606800000000007</v>
      </c>
      <c r="AB22" s="5">
        <f>AB47</f>
        <v>78.452000000000012</v>
      </c>
      <c r="AC22" s="5">
        <f>AB22*1.1</f>
        <v>86.297200000000018</v>
      </c>
      <c r="AD22" s="6">
        <v>0</v>
      </c>
      <c r="AF22" s="4" t="s">
        <v>4</v>
      </c>
      <c r="AG22" s="5">
        <f>AH22*0.9</f>
        <v>68.579280000000011</v>
      </c>
      <c r="AH22" s="5">
        <f>AH47</f>
        <v>76.199200000000005</v>
      </c>
      <c r="AI22" s="5">
        <f>AH22*1.1</f>
        <v>83.819120000000012</v>
      </c>
      <c r="AJ22" s="6">
        <v>0</v>
      </c>
      <c r="AL22" s="4" t="s">
        <v>4</v>
      </c>
      <c r="AM22" s="5">
        <f>AN22*0.9</f>
        <v>68.579280000000011</v>
      </c>
      <c r="AN22" s="5">
        <f>AN47</f>
        <v>76.199200000000005</v>
      </c>
      <c r="AO22" s="5">
        <f>AN22*1.1</f>
        <v>83.819120000000012</v>
      </c>
      <c r="AP22" s="6">
        <v>0</v>
      </c>
      <c r="AR22" s="4" t="s">
        <v>4</v>
      </c>
      <c r="AS22" s="5">
        <f>AT22*0.9</f>
        <v>68.579280000000011</v>
      </c>
      <c r="AT22" s="5">
        <f>AT47</f>
        <v>76.199200000000005</v>
      </c>
      <c r="AU22" s="5">
        <f>AT22*1.1</f>
        <v>83.819120000000012</v>
      </c>
      <c r="AV22" s="6">
        <v>0</v>
      </c>
      <c r="AX22" s="4" t="s">
        <v>4</v>
      </c>
      <c r="AY22" s="5">
        <f>AZ22*0.9</f>
        <v>68.579280000000011</v>
      </c>
      <c r="AZ22" s="5">
        <f>AZ47</f>
        <v>76.199200000000005</v>
      </c>
      <c r="BA22" s="5">
        <f>AZ22*1.1</f>
        <v>83.819120000000012</v>
      </c>
      <c r="BB22" s="6">
        <v>0</v>
      </c>
      <c r="BD22" s="4" t="s">
        <v>4</v>
      </c>
      <c r="BE22" s="5">
        <f>BF22*0.9</f>
        <v>68.579280000000011</v>
      </c>
      <c r="BF22" s="5">
        <f>BF47</f>
        <v>76.199200000000005</v>
      </c>
      <c r="BG22" s="5">
        <f>BF22*1.1</f>
        <v>83.819120000000012</v>
      </c>
      <c r="BH22" s="6">
        <v>0</v>
      </c>
      <c r="BJ22" s="4" t="s">
        <v>4</v>
      </c>
      <c r="BK22" s="5">
        <f>BL22*0.9</f>
        <v>68.579280000000011</v>
      </c>
      <c r="BL22" s="5">
        <f>BL47</f>
        <v>76.199200000000005</v>
      </c>
      <c r="BM22" s="5">
        <f>BL22*1.1</f>
        <v>83.819120000000012</v>
      </c>
      <c r="BN22" s="6">
        <v>0</v>
      </c>
      <c r="BP22" s="4" t="s">
        <v>4</v>
      </c>
      <c r="BQ22" s="5">
        <f>BR22*0.9</f>
        <v>68.579280000000011</v>
      </c>
      <c r="BR22" s="5">
        <f>BR47</f>
        <v>76.199200000000005</v>
      </c>
      <c r="BS22" s="5">
        <f>BR22*1.1</f>
        <v>83.819120000000012</v>
      </c>
      <c r="BT22" s="6">
        <v>0</v>
      </c>
      <c r="BV22" s="4" t="s">
        <v>4</v>
      </c>
      <c r="BW22" s="5">
        <f>BX22*0.9</f>
        <v>68.579280000000011</v>
      </c>
      <c r="BX22" s="5">
        <f>BX47</f>
        <v>76.199200000000005</v>
      </c>
      <c r="BY22" s="5">
        <f>BX22*1.1</f>
        <v>83.819120000000012</v>
      </c>
      <c r="BZ22" s="6">
        <v>0</v>
      </c>
      <c r="CB22" s="4" t="s">
        <v>4</v>
      </c>
      <c r="CC22" s="5">
        <f>CD22*0.9</f>
        <v>68.579280000000011</v>
      </c>
      <c r="CD22" s="5">
        <f>CD47</f>
        <v>76.199200000000005</v>
      </c>
      <c r="CE22" s="5">
        <f>CD22*1.1</f>
        <v>83.819120000000012</v>
      </c>
      <c r="CF22" s="6">
        <v>0</v>
      </c>
      <c r="CH22" s="4" t="s">
        <v>4</v>
      </c>
      <c r="CI22" s="5">
        <f>CJ22*0.9</f>
        <v>68.579280000000011</v>
      </c>
      <c r="CJ22" s="5">
        <f>CJ47</f>
        <v>76.199200000000005</v>
      </c>
      <c r="CK22" s="5">
        <f>CJ22*1.1</f>
        <v>83.819120000000012</v>
      </c>
      <c r="CL22" s="6">
        <v>0</v>
      </c>
      <c r="CN22" s="4" t="s">
        <v>4</v>
      </c>
      <c r="CO22" s="5">
        <f>CP22*0.9</f>
        <v>68.579280000000011</v>
      </c>
      <c r="CP22" s="5">
        <f>CP47</f>
        <v>76.199200000000005</v>
      </c>
      <c r="CQ22" s="5">
        <f>CP22*1.1</f>
        <v>83.819120000000012</v>
      </c>
      <c r="CR22" s="6">
        <v>0</v>
      </c>
      <c r="CT22" s="4" t="s">
        <v>4</v>
      </c>
      <c r="CU22" s="5">
        <f>CV22*0.9</f>
        <v>68.579280000000011</v>
      </c>
      <c r="CV22" s="5">
        <f>CV47</f>
        <v>76.199200000000005</v>
      </c>
      <c r="CW22" s="5">
        <f>CV22*1.1</f>
        <v>83.819120000000012</v>
      </c>
      <c r="CX22" s="6">
        <v>0</v>
      </c>
      <c r="CZ22" s="4" t="s">
        <v>4</v>
      </c>
      <c r="DA22" s="5">
        <f>DB22*0.9</f>
        <v>68.579280000000011</v>
      </c>
      <c r="DB22" s="5">
        <f>DB47</f>
        <v>76.199200000000005</v>
      </c>
      <c r="DC22" s="5">
        <f>DB22*1.1</f>
        <v>83.819120000000012</v>
      </c>
      <c r="DD22" s="6">
        <v>0</v>
      </c>
      <c r="DF22" s="4" t="s">
        <v>4</v>
      </c>
      <c r="DG22" s="5">
        <f>DH22*0.9</f>
        <v>68.579280000000011</v>
      </c>
      <c r="DH22" s="5">
        <f>DH47</f>
        <v>76.199200000000005</v>
      </c>
      <c r="DI22" s="5">
        <f>DH22*1.1</f>
        <v>83.819120000000012</v>
      </c>
      <c r="DJ22" s="6">
        <v>0</v>
      </c>
      <c r="DL22" s="4" t="s">
        <v>4</v>
      </c>
      <c r="DM22" s="5">
        <f>DN22*0.9</f>
        <v>68.579280000000011</v>
      </c>
      <c r="DN22" s="5">
        <f>DN47</f>
        <v>76.199200000000005</v>
      </c>
      <c r="DO22" s="5">
        <f>DN22*1.1</f>
        <v>83.819120000000012</v>
      </c>
      <c r="DP22" s="6">
        <v>0</v>
      </c>
      <c r="DR22" s="4" t="s">
        <v>4</v>
      </c>
      <c r="DS22" s="5">
        <f>DT22*0.9</f>
        <v>68.579280000000011</v>
      </c>
      <c r="DT22" s="5">
        <f>DT47</f>
        <v>76.199200000000005</v>
      </c>
      <c r="DU22" s="5">
        <f>DT22*1.1</f>
        <v>83.819120000000012</v>
      </c>
      <c r="DV22" s="6">
        <v>0</v>
      </c>
    </row>
    <row r="23" spans="2:126" ht="26" thickBot="1" x14ac:dyDescent="0.8">
      <c r="B23" s="8" t="s">
        <v>15</v>
      </c>
      <c r="C23" s="9">
        <f>SUM(C21:C22)</f>
        <v>150.68592000000001</v>
      </c>
      <c r="D23" s="9">
        <f>SUM(D21:D22)</f>
        <v>167.42880000000002</v>
      </c>
      <c r="E23" s="9">
        <f>SUM(E21:E22)</f>
        <v>184.17168000000004</v>
      </c>
      <c r="F23" s="10">
        <f>SUM(F21:F22)</f>
        <v>0</v>
      </c>
      <c r="H23" s="8" t="s">
        <v>15</v>
      </c>
      <c r="I23" s="9">
        <f>SUM(I21:I22)</f>
        <v>150.68592000000001</v>
      </c>
      <c r="J23" s="9">
        <f>SUM(J21:J22)</f>
        <v>167.42880000000002</v>
      </c>
      <c r="K23" s="9">
        <f>SUM(K21:K22)</f>
        <v>184.17168000000004</v>
      </c>
      <c r="L23" s="10">
        <f>SUM(L21:L22)</f>
        <v>0</v>
      </c>
      <c r="N23" s="8" t="s">
        <v>15</v>
      </c>
      <c r="O23" s="9">
        <f>SUM(O21:O22)</f>
        <v>150.68592000000001</v>
      </c>
      <c r="P23" s="9">
        <f>SUM(P21:P22)</f>
        <v>167.42880000000002</v>
      </c>
      <c r="Q23" s="9">
        <f>SUM(Q21:Q22)</f>
        <v>184.17168000000004</v>
      </c>
      <c r="R23" s="10">
        <f>SUM(R21:R22)</f>
        <v>0</v>
      </c>
      <c r="T23" s="8" t="s">
        <v>15</v>
      </c>
      <c r="U23" s="9">
        <f>SUM(U21:U22)</f>
        <v>150.93936000000002</v>
      </c>
      <c r="V23" s="9">
        <f>SUM(V21:V22)</f>
        <v>167.71040000000002</v>
      </c>
      <c r="W23" s="9">
        <f>SUM(W21:W22)</f>
        <v>184.48144000000002</v>
      </c>
      <c r="X23" s="10">
        <f>SUM(X21:X22)</f>
        <v>0</v>
      </c>
      <c r="Z23" s="8" t="s">
        <v>15</v>
      </c>
      <c r="AA23" s="9">
        <f>SUM(AA21:AA22)</f>
        <v>150.93936000000002</v>
      </c>
      <c r="AB23" s="9">
        <f>SUM(AB21:AB22)</f>
        <v>167.71040000000002</v>
      </c>
      <c r="AC23" s="9">
        <f>SUM(AC21:AC22)</f>
        <v>184.48144000000002</v>
      </c>
      <c r="AD23" s="10">
        <f>SUM(AD21:AD22)</f>
        <v>0</v>
      </c>
      <c r="AF23" s="8" t="s">
        <v>15</v>
      </c>
      <c r="AG23" s="9">
        <f>SUM(AG21:AG22)</f>
        <v>150.68592000000001</v>
      </c>
      <c r="AH23" s="9">
        <f>SUM(AH21:AH22)</f>
        <v>167.42880000000002</v>
      </c>
      <c r="AI23" s="9">
        <f>SUM(AI21:AI22)</f>
        <v>184.17168000000004</v>
      </c>
      <c r="AJ23" s="10">
        <f>SUM(AJ21:AJ22)</f>
        <v>0</v>
      </c>
      <c r="AL23" s="8" t="s">
        <v>15</v>
      </c>
      <c r="AM23" s="9">
        <f>SUM(AM21:AM22)</f>
        <v>150.68592000000001</v>
      </c>
      <c r="AN23" s="9">
        <f>SUM(AN21:AN22)</f>
        <v>167.42880000000002</v>
      </c>
      <c r="AO23" s="9">
        <f>SUM(AO21:AO22)</f>
        <v>184.17168000000004</v>
      </c>
      <c r="AP23" s="10">
        <f>SUM(AP21:AP22)</f>
        <v>0</v>
      </c>
      <c r="AR23" s="8" t="s">
        <v>15</v>
      </c>
      <c r="AS23" s="9">
        <f>SUM(AS21:AS22)</f>
        <v>150.68592000000001</v>
      </c>
      <c r="AT23" s="9">
        <f>SUM(AT21:AT22)</f>
        <v>167.42880000000002</v>
      </c>
      <c r="AU23" s="9">
        <f>SUM(AU21:AU22)</f>
        <v>184.17168000000004</v>
      </c>
      <c r="AV23" s="10">
        <f>SUM(AV21:AV22)</f>
        <v>0</v>
      </c>
      <c r="AX23" s="8" t="s">
        <v>15</v>
      </c>
      <c r="AY23" s="9">
        <f>SUM(AY21:AY22)</f>
        <v>150.68592000000001</v>
      </c>
      <c r="AZ23" s="9">
        <f>SUM(AZ21:AZ22)</f>
        <v>167.42880000000002</v>
      </c>
      <c r="BA23" s="9">
        <f>SUM(BA21:BA22)</f>
        <v>184.17168000000004</v>
      </c>
      <c r="BB23" s="10">
        <f>SUM(BB21:BB22)</f>
        <v>0</v>
      </c>
      <c r="BD23" s="8" t="s">
        <v>15</v>
      </c>
      <c r="BE23" s="9">
        <f>SUM(BE21:BE22)</f>
        <v>150.68592000000001</v>
      </c>
      <c r="BF23" s="9">
        <f>SUM(BF21:BF22)</f>
        <v>167.42880000000002</v>
      </c>
      <c r="BG23" s="9">
        <f>SUM(BG21:BG22)</f>
        <v>184.17168000000004</v>
      </c>
      <c r="BH23" s="10">
        <f>SUM(BH21:BH22)</f>
        <v>0</v>
      </c>
      <c r="BJ23" s="8" t="s">
        <v>15</v>
      </c>
      <c r="BK23" s="9">
        <f>SUM(BK21:BK22)</f>
        <v>150.68592000000001</v>
      </c>
      <c r="BL23" s="9">
        <f>SUM(BL21:BL22)</f>
        <v>167.42880000000002</v>
      </c>
      <c r="BM23" s="9">
        <f>SUM(BM21:BM22)</f>
        <v>184.17168000000004</v>
      </c>
      <c r="BN23" s="10">
        <f>SUM(BN21:BN22)</f>
        <v>0</v>
      </c>
      <c r="BP23" s="8" t="s">
        <v>15</v>
      </c>
      <c r="BQ23" s="9">
        <f>SUM(BQ21:BQ22)</f>
        <v>150.68592000000001</v>
      </c>
      <c r="BR23" s="9">
        <f>SUM(BR21:BR22)</f>
        <v>167.42880000000002</v>
      </c>
      <c r="BS23" s="9">
        <f>SUM(BS21:BS22)</f>
        <v>184.17168000000004</v>
      </c>
      <c r="BT23" s="10">
        <f>SUM(BT21:BT22)</f>
        <v>0</v>
      </c>
      <c r="BV23" s="8" t="s">
        <v>15</v>
      </c>
      <c r="BW23" s="9">
        <f>SUM(BW21:BW22)</f>
        <v>150.68592000000001</v>
      </c>
      <c r="BX23" s="9">
        <f>SUM(BX21:BX22)</f>
        <v>167.42880000000002</v>
      </c>
      <c r="BY23" s="9">
        <f>SUM(BY21:BY22)</f>
        <v>184.17168000000004</v>
      </c>
      <c r="BZ23" s="10">
        <f>SUM(BZ21:BZ22)</f>
        <v>0</v>
      </c>
      <c r="CB23" s="8" t="s">
        <v>15</v>
      </c>
      <c r="CC23" s="9">
        <f>SUM(CC21:CC22)</f>
        <v>150.68592000000001</v>
      </c>
      <c r="CD23" s="9">
        <f>SUM(CD21:CD22)</f>
        <v>167.42880000000002</v>
      </c>
      <c r="CE23" s="9">
        <f>SUM(CE21:CE22)</f>
        <v>184.17168000000004</v>
      </c>
      <c r="CF23" s="10">
        <f>SUM(CF21:CF22)</f>
        <v>0</v>
      </c>
      <c r="CH23" s="8" t="s">
        <v>15</v>
      </c>
      <c r="CI23" s="9">
        <f>SUM(CI21:CI22)</f>
        <v>150.68592000000001</v>
      </c>
      <c r="CJ23" s="9">
        <f>SUM(CJ21:CJ22)</f>
        <v>167.42880000000002</v>
      </c>
      <c r="CK23" s="9">
        <f>SUM(CK21:CK22)</f>
        <v>184.17168000000004</v>
      </c>
      <c r="CL23" s="10">
        <f>SUM(CL21:CL22)</f>
        <v>0</v>
      </c>
      <c r="CN23" s="8" t="s">
        <v>15</v>
      </c>
      <c r="CO23" s="9">
        <f>SUM(CO21:CO22)</f>
        <v>150.68592000000001</v>
      </c>
      <c r="CP23" s="9">
        <f>SUM(CP21:CP22)</f>
        <v>167.42880000000002</v>
      </c>
      <c r="CQ23" s="9">
        <f>SUM(CQ21:CQ22)</f>
        <v>184.17168000000004</v>
      </c>
      <c r="CR23" s="10">
        <f>SUM(CR21:CR22)</f>
        <v>0</v>
      </c>
      <c r="CT23" s="8" t="s">
        <v>15</v>
      </c>
      <c r="CU23" s="9">
        <f>SUM(CU21:CU22)</f>
        <v>150.68592000000001</v>
      </c>
      <c r="CV23" s="9">
        <f>SUM(CV21:CV22)</f>
        <v>167.42880000000002</v>
      </c>
      <c r="CW23" s="9">
        <f>SUM(CW21:CW22)</f>
        <v>184.17168000000004</v>
      </c>
      <c r="CX23" s="10">
        <f>SUM(CX21:CX22)</f>
        <v>0</v>
      </c>
      <c r="CZ23" s="8" t="s">
        <v>15</v>
      </c>
      <c r="DA23" s="9">
        <f>SUM(DA21:DA22)</f>
        <v>150.68592000000001</v>
      </c>
      <c r="DB23" s="9">
        <f>SUM(DB21:DB22)</f>
        <v>167.42880000000002</v>
      </c>
      <c r="DC23" s="9">
        <f>SUM(DC21:DC22)</f>
        <v>184.17168000000004</v>
      </c>
      <c r="DD23" s="10">
        <f>SUM(DD21:DD22)</f>
        <v>0</v>
      </c>
      <c r="DF23" s="8" t="s">
        <v>15</v>
      </c>
      <c r="DG23" s="9">
        <f>SUM(DG21:DG22)</f>
        <v>150.68592000000001</v>
      </c>
      <c r="DH23" s="9">
        <f>SUM(DH21:DH22)</f>
        <v>167.42880000000002</v>
      </c>
      <c r="DI23" s="9">
        <f>SUM(DI21:DI22)</f>
        <v>184.17168000000004</v>
      </c>
      <c r="DJ23" s="10">
        <f>SUM(DJ21:DJ22)</f>
        <v>0</v>
      </c>
      <c r="DL23" s="8" t="s">
        <v>15</v>
      </c>
      <c r="DM23" s="9">
        <f>SUM(DM21:DM22)</f>
        <v>150.68592000000001</v>
      </c>
      <c r="DN23" s="9">
        <f>SUM(DN21:DN22)</f>
        <v>167.42880000000002</v>
      </c>
      <c r="DO23" s="9">
        <f>SUM(DO21:DO22)</f>
        <v>184.17168000000004</v>
      </c>
      <c r="DP23" s="10">
        <f>SUM(DP21:DP22)</f>
        <v>0</v>
      </c>
      <c r="DR23" s="8" t="s">
        <v>15</v>
      </c>
      <c r="DS23" s="9">
        <f>SUM(DS21:DS22)</f>
        <v>150.68592000000001</v>
      </c>
      <c r="DT23" s="9">
        <f>SUM(DT21:DT22)</f>
        <v>167.42880000000002</v>
      </c>
      <c r="DU23" s="9">
        <f>SUM(DU21:DU22)</f>
        <v>184.17168000000004</v>
      </c>
      <c r="DV23" s="10">
        <f>SUM(DV21:DV22)</f>
        <v>0</v>
      </c>
    </row>
    <row r="24" spans="2:126" ht="7.5" customHeight="1" thickBot="1" x14ac:dyDescent="0.8">
      <c r="C24" s="11"/>
      <c r="D24" s="11"/>
      <c r="E24" s="11"/>
      <c r="F24" s="12"/>
      <c r="I24" s="11"/>
      <c r="J24" s="11"/>
      <c r="K24" s="11"/>
      <c r="L24" s="12"/>
      <c r="O24" s="11"/>
      <c r="P24" s="11"/>
      <c r="Q24" s="11"/>
      <c r="R24" s="12"/>
      <c r="U24" s="11"/>
      <c r="V24" s="11"/>
      <c r="W24" s="11"/>
      <c r="X24" s="12"/>
      <c r="AA24" s="11"/>
      <c r="AB24" s="11"/>
      <c r="AC24" s="11"/>
      <c r="AD24" s="12"/>
      <c r="AG24" s="11"/>
      <c r="AH24" s="11"/>
      <c r="AI24" s="11"/>
      <c r="AJ24" s="12"/>
      <c r="AM24" s="11"/>
      <c r="AN24" s="11"/>
      <c r="AO24" s="11"/>
      <c r="AP24" s="12"/>
      <c r="AS24" s="11"/>
      <c r="AT24" s="11"/>
      <c r="AU24" s="11"/>
      <c r="AV24" s="12"/>
      <c r="AY24" s="11"/>
      <c r="AZ24" s="11"/>
      <c r="BA24" s="11"/>
      <c r="BB24" s="12"/>
      <c r="BE24" s="11"/>
      <c r="BF24" s="11"/>
      <c r="BG24" s="11"/>
      <c r="BH24" s="12"/>
      <c r="BK24" s="11"/>
      <c r="BL24" s="11"/>
      <c r="BM24" s="11"/>
      <c r="BN24" s="12"/>
      <c r="BQ24" s="11"/>
      <c r="BR24" s="11"/>
      <c r="BS24" s="11"/>
      <c r="BT24" s="12"/>
      <c r="BW24" s="11"/>
      <c r="BX24" s="11"/>
      <c r="BY24" s="11"/>
      <c r="BZ24" s="12"/>
      <c r="CC24" s="11"/>
      <c r="CD24" s="11"/>
      <c r="CE24" s="11"/>
      <c r="CF24" s="12"/>
      <c r="CI24" s="11"/>
      <c r="CJ24" s="11"/>
      <c r="CK24" s="11"/>
      <c r="CL24" s="12"/>
      <c r="CO24" s="11"/>
      <c r="CP24" s="11"/>
      <c r="CQ24" s="11"/>
      <c r="CR24" s="12"/>
      <c r="CU24" s="11"/>
      <c r="CV24" s="11"/>
      <c r="CW24" s="11"/>
      <c r="CX24" s="12"/>
      <c r="DA24" s="11"/>
      <c r="DB24" s="11"/>
      <c r="DC24" s="11"/>
      <c r="DD24" s="12"/>
      <c r="DG24" s="11"/>
      <c r="DH24" s="11"/>
      <c r="DI24" s="11"/>
      <c r="DJ24" s="12"/>
      <c r="DM24" s="11"/>
      <c r="DN24" s="11"/>
      <c r="DO24" s="11"/>
      <c r="DP24" s="12"/>
      <c r="DS24" s="11"/>
      <c r="DT24" s="11"/>
      <c r="DU24" s="11"/>
      <c r="DV24" s="12"/>
    </row>
    <row r="25" spans="2:126" ht="32.5" thickBot="1" x14ac:dyDescent="0.8">
      <c r="B25" s="13" t="s">
        <v>16</v>
      </c>
      <c r="C25" s="14">
        <f>D25*0.9</f>
        <v>21.384</v>
      </c>
      <c r="D25" s="14">
        <f>D48</f>
        <v>23.76</v>
      </c>
      <c r="E25" s="14">
        <f>D25*1.1</f>
        <v>26.136000000000003</v>
      </c>
      <c r="F25" s="15">
        <v>0</v>
      </c>
      <c r="H25" s="13" t="s">
        <v>16</v>
      </c>
      <c r="I25" s="14">
        <f>J25*0.9</f>
        <v>21.384</v>
      </c>
      <c r="J25" s="14">
        <f>J48</f>
        <v>23.76</v>
      </c>
      <c r="K25" s="14">
        <f>J25*1.1</f>
        <v>26.136000000000003</v>
      </c>
      <c r="L25" s="15">
        <v>0</v>
      </c>
      <c r="N25" s="13" t="s">
        <v>16</v>
      </c>
      <c r="O25" s="14">
        <f>P25*0.9</f>
        <v>21.384</v>
      </c>
      <c r="P25" s="14">
        <f>P48</f>
        <v>23.76</v>
      </c>
      <c r="Q25" s="14">
        <f>P25*1.1</f>
        <v>26.136000000000003</v>
      </c>
      <c r="R25" s="15">
        <v>0</v>
      </c>
      <c r="T25" s="13" t="s">
        <v>16</v>
      </c>
      <c r="U25" s="14">
        <f>V25*0.9</f>
        <v>21.384</v>
      </c>
      <c r="V25" s="14">
        <f>V48</f>
        <v>23.76</v>
      </c>
      <c r="W25" s="14">
        <f>V25*1.1</f>
        <v>26.136000000000003</v>
      </c>
      <c r="X25" s="15">
        <v>0</v>
      </c>
      <c r="Z25" s="13" t="s">
        <v>16</v>
      </c>
      <c r="AA25" s="14">
        <f>AB25*0.9</f>
        <v>21.384</v>
      </c>
      <c r="AB25" s="14">
        <f>AB48</f>
        <v>23.76</v>
      </c>
      <c r="AC25" s="14">
        <f>AB25*1.1</f>
        <v>26.136000000000003</v>
      </c>
      <c r="AD25" s="15">
        <v>0</v>
      </c>
      <c r="AF25" s="13" t="s">
        <v>16</v>
      </c>
      <c r="AG25" s="14">
        <f>AH25*0.9</f>
        <v>21.384</v>
      </c>
      <c r="AH25" s="14">
        <f>AH48</f>
        <v>23.76</v>
      </c>
      <c r="AI25" s="14">
        <f>AH25*1.1</f>
        <v>26.136000000000003</v>
      </c>
      <c r="AJ25" s="15">
        <v>0</v>
      </c>
      <c r="AL25" s="13" t="s">
        <v>16</v>
      </c>
      <c r="AM25" s="14">
        <f>AN25*0.9</f>
        <v>21.384</v>
      </c>
      <c r="AN25" s="14">
        <f>AN48</f>
        <v>23.76</v>
      </c>
      <c r="AO25" s="14">
        <f>AN25*1.1</f>
        <v>26.136000000000003</v>
      </c>
      <c r="AP25" s="15">
        <v>0</v>
      </c>
      <c r="AR25" s="13" t="s">
        <v>16</v>
      </c>
      <c r="AS25" s="14">
        <f>AT25*0.9</f>
        <v>21.384</v>
      </c>
      <c r="AT25" s="14">
        <f>AT48</f>
        <v>23.76</v>
      </c>
      <c r="AU25" s="14">
        <f>AT25*1.1</f>
        <v>26.136000000000003</v>
      </c>
      <c r="AV25" s="15">
        <v>0</v>
      </c>
      <c r="AX25" s="13" t="s">
        <v>16</v>
      </c>
      <c r="AY25" s="14">
        <f>AZ25*0.9</f>
        <v>21.384</v>
      </c>
      <c r="AZ25" s="14">
        <f>AZ48</f>
        <v>23.76</v>
      </c>
      <c r="BA25" s="14">
        <f>AZ25*1.1</f>
        <v>26.136000000000003</v>
      </c>
      <c r="BB25" s="15">
        <v>0</v>
      </c>
      <c r="BD25" s="13" t="s">
        <v>16</v>
      </c>
      <c r="BE25" s="14">
        <f>BF25*0.9</f>
        <v>21.384</v>
      </c>
      <c r="BF25" s="14">
        <f>BF48</f>
        <v>23.76</v>
      </c>
      <c r="BG25" s="14">
        <f>BF25*1.1</f>
        <v>26.136000000000003</v>
      </c>
      <c r="BH25" s="15">
        <v>0</v>
      </c>
      <c r="BJ25" s="13" t="s">
        <v>16</v>
      </c>
      <c r="BK25" s="14">
        <f>BL25*0.9</f>
        <v>21.384</v>
      </c>
      <c r="BL25" s="14">
        <f>BL48</f>
        <v>23.76</v>
      </c>
      <c r="BM25" s="14">
        <f>BL25*1.1</f>
        <v>26.136000000000003</v>
      </c>
      <c r="BN25" s="15">
        <v>0</v>
      </c>
      <c r="BP25" s="13" t="s">
        <v>16</v>
      </c>
      <c r="BQ25" s="14">
        <f>BR25*0.9</f>
        <v>21.384</v>
      </c>
      <c r="BR25" s="14">
        <f>BR48</f>
        <v>23.76</v>
      </c>
      <c r="BS25" s="14">
        <f>BR25*1.1</f>
        <v>26.136000000000003</v>
      </c>
      <c r="BT25" s="15">
        <v>0</v>
      </c>
      <c r="BV25" s="13" t="s">
        <v>16</v>
      </c>
      <c r="BW25" s="14">
        <f>BX25*0.9</f>
        <v>21.384</v>
      </c>
      <c r="BX25" s="14">
        <f>BX48</f>
        <v>23.76</v>
      </c>
      <c r="BY25" s="14">
        <f>BX25*1.1</f>
        <v>26.136000000000003</v>
      </c>
      <c r="BZ25" s="15">
        <v>0</v>
      </c>
      <c r="CB25" s="13" t="s">
        <v>16</v>
      </c>
      <c r="CC25" s="14">
        <f>CD25*0.9</f>
        <v>21.384</v>
      </c>
      <c r="CD25" s="14">
        <f>CD48</f>
        <v>23.76</v>
      </c>
      <c r="CE25" s="14">
        <f>CD25*1.1</f>
        <v>26.136000000000003</v>
      </c>
      <c r="CF25" s="15">
        <v>0</v>
      </c>
      <c r="CH25" s="13" t="s">
        <v>16</v>
      </c>
      <c r="CI25" s="14">
        <f>CJ25*0.9</f>
        <v>21.384</v>
      </c>
      <c r="CJ25" s="14">
        <f>CJ48</f>
        <v>23.76</v>
      </c>
      <c r="CK25" s="14">
        <f>CJ25*1.1</f>
        <v>26.136000000000003</v>
      </c>
      <c r="CL25" s="15">
        <v>0</v>
      </c>
      <c r="CN25" s="13" t="s">
        <v>16</v>
      </c>
      <c r="CO25" s="14">
        <f>CP25*0.9</f>
        <v>21.384</v>
      </c>
      <c r="CP25" s="14">
        <f>CP48</f>
        <v>23.76</v>
      </c>
      <c r="CQ25" s="14">
        <f>CP25*1.1</f>
        <v>26.136000000000003</v>
      </c>
      <c r="CR25" s="15">
        <v>0</v>
      </c>
      <c r="CT25" s="13" t="s">
        <v>16</v>
      </c>
      <c r="CU25" s="14">
        <f>CV25*0.9</f>
        <v>21.384</v>
      </c>
      <c r="CV25" s="14">
        <f>CV48</f>
        <v>23.76</v>
      </c>
      <c r="CW25" s="14">
        <f>CV25*1.1</f>
        <v>26.136000000000003</v>
      </c>
      <c r="CX25" s="15">
        <v>0</v>
      </c>
      <c r="CZ25" s="13" t="s">
        <v>16</v>
      </c>
      <c r="DA25" s="14">
        <f>DB25*0.9</f>
        <v>21.384</v>
      </c>
      <c r="DB25" s="14">
        <f>DB48</f>
        <v>23.76</v>
      </c>
      <c r="DC25" s="14">
        <f>DB25*1.1</f>
        <v>26.136000000000003</v>
      </c>
      <c r="DD25" s="15">
        <v>0</v>
      </c>
      <c r="DF25" s="13" t="s">
        <v>16</v>
      </c>
      <c r="DG25" s="14">
        <f>DH25*0.9</f>
        <v>21.384</v>
      </c>
      <c r="DH25" s="14">
        <f>DH48</f>
        <v>23.76</v>
      </c>
      <c r="DI25" s="14">
        <f>DH25*1.1</f>
        <v>26.136000000000003</v>
      </c>
      <c r="DJ25" s="15">
        <v>0</v>
      </c>
      <c r="DL25" s="13" t="s">
        <v>16</v>
      </c>
      <c r="DM25" s="14">
        <f>DN25*0.9</f>
        <v>21.384</v>
      </c>
      <c r="DN25" s="14">
        <f>DN48</f>
        <v>23.76</v>
      </c>
      <c r="DO25" s="14">
        <f>DN25*1.1</f>
        <v>26.136000000000003</v>
      </c>
      <c r="DP25" s="15">
        <v>0</v>
      </c>
      <c r="DR25" s="13" t="s">
        <v>16</v>
      </c>
      <c r="DS25" s="14">
        <f>DT25*0.9</f>
        <v>21.384</v>
      </c>
      <c r="DT25" s="14">
        <f>DT48</f>
        <v>23.76</v>
      </c>
      <c r="DU25" s="14">
        <f>DT25*1.1</f>
        <v>26.136000000000003</v>
      </c>
      <c r="DV25" s="15">
        <v>0</v>
      </c>
    </row>
    <row r="26" spans="2:126" ht="6" customHeight="1" thickBot="1" x14ac:dyDescent="0.8"/>
    <row r="27" spans="2:126" ht="32.5" thickBot="1" x14ac:dyDescent="1">
      <c r="B27" s="16" t="s">
        <v>20</v>
      </c>
      <c r="C27" s="17">
        <f>C17+C23+C25</f>
        <v>531.92322000000001</v>
      </c>
      <c r="D27" s="17">
        <f>D17+D23+D25</f>
        <v>591.02580000000012</v>
      </c>
      <c r="E27" s="17">
        <f>E17+E23+E25</f>
        <v>650.12837999999999</v>
      </c>
      <c r="F27" s="18">
        <f>F17+F23+F25</f>
        <v>0</v>
      </c>
      <c r="H27" s="16" t="s">
        <v>20</v>
      </c>
      <c r="I27" s="17">
        <f>I17+I23+I25</f>
        <v>473.5813500000001</v>
      </c>
      <c r="J27" s="17">
        <f>J17+J23+J25</f>
        <v>526.20150000000001</v>
      </c>
      <c r="K27" s="17">
        <f>K17+K23+K25</f>
        <v>578.82165000000009</v>
      </c>
      <c r="L27" s="18">
        <f>L17+L23+L25</f>
        <v>0</v>
      </c>
      <c r="N27" s="16" t="s">
        <v>20</v>
      </c>
      <c r="O27" s="17">
        <f>O17+O23+O25</f>
        <v>431.34444000000008</v>
      </c>
      <c r="P27" s="17">
        <f>P17+P23+P25</f>
        <v>479.27159999999998</v>
      </c>
      <c r="Q27" s="17">
        <f>Q17+Q23+Q25</f>
        <v>527.19875999999999</v>
      </c>
      <c r="R27" s="18">
        <f>R17+R23+R25</f>
        <v>0</v>
      </c>
      <c r="T27" s="16" t="s">
        <v>20</v>
      </c>
      <c r="U27" s="17">
        <f>U17+U23+U25</f>
        <v>438.61248000000006</v>
      </c>
      <c r="V27" s="17">
        <f>V17+V23+V25</f>
        <v>487.34720000000004</v>
      </c>
      <c r="W27" s="17">
        <f>W17+W23+W25</f>
        <v>536.08191999999997</v>
      </c>
      <c r="X27" s="18">
        <f>X17+X23+X25</f>
        <v>0</v>
      </c>
      <c r="Z27" s="16" t="s">
        <v>20</v>
      </c>
      <c r="AA27" s="17">
        <f>AA17+AA23+AA25</f>
        <v>697.8429000000001</v>
      </c>
      <c r="AB27" s="17">
        <f>AB17+AB23+AB25</f>
        <v>775.3810000000002</v>
      </c>
      <c r="AC27" s="17">
        <f>AC17+AC23+AC25</f>
        <v>852.91910000000018</v>
      </c>
      <c r="AD27" s="18">
        <f>AD17+AD23+AD25</f>
        <v>0</v>
      </c>
      <c r="AF27" s="16" t="s">
        <v>20</v>
      </c>
      <c r="AG27" s="17">
        <f>AG17+AG23+AG25</f>
        <v>436.18680000000006</v>
      </c>
      <c r="AH27" s="17">
        <f>AH17+AH23+AH25</f>
        <v>484.65199999999999</v>
      </c>
      <c r="AI27" s="17">
        <f>AI17+AI23+AI25</f>
        <v>533.11719999999991</v>
      </c>
      <c r="AJ27" s="18">
        <f>AJ17+AJ23+AJ25</f>
        <v>0</v>
      </c>
      <c r="AL27" s="16" t="s">
        <v>20</v>
      </c>
      <c r="AM27" s="17">
        <f>AM17+AM23+AM25</f>
        <v>441.22600269000009</v>
      </c>
      <c r="AN27" s="17">
        <f>AN17+AN23+AN25</f>
        <v>490.25111410000005</v>
      </c>
      <c r="AO27" s="17">
        <f>AO17+AO23+AO25</f>
        <v>539.27622551000002</v>
      </c>
      <c r="AP27" s="18">
        <f>AP17+AP23+AP25</f>
        <v>0</v>
      </c>
      <c r="AR27" s="16" t="s">
        <v>20</v>
      </c>
      <c r="AS27" s="17">
        <f>AS17+AS23+AS25</f>
        <v>501.29019000000005</v>
      </c>
      <c r="AT27" s="17">
        <f>AT17+AT23+AT25</f>
        <v>556.98910000000001</v>
      </c>
      <c r="AU27" s="17">
        <f>AU17+AU23+AU25</f>
        <v>612.68801000000008</v>
      </c>
      <c r="AV27" s="18">
        <f>AV17+AV23+AV25</f>
        <v>0</v>
      </c>
      <c r="AX27" s="16" t="s">
        <v>20</v>
      </c>
      <c r="AY27" s="17">
        <f>AY17+AY23+AY25</f>
        <v>455.13846000000007</v>
      </c>
      <c r="AZ27" s="17">
        <f>AZ17+AZ23+AZ25</f>
        <v>505.70940000000002</v>
      </c>
      <c r="BA27" s="17">
        <f>BA17+BA23+BA25</f>
        <v>556.28034000000002</v>
      </c>
      <c r="BB27" s="18">
        <f>BB17+BB23+BB25</f>
        <v>0</v>
      </c>
      <c r="BD27" s="16" t="s">
        <v>20</v>
      </c>
      <c r="BE27" s="17">
        <f>BE17+BE23+BE25</f>
        <v>422.59419000000008</v>
      </c>
      <c r="BF27" s="17">
        <f>BF17+BF23+BF25</f>
        <v>469.54910000000007</v>
      </c>
      <c r="BG27" s="17">
        <f>BG17+BG23+BG25</f>
        <v>516.50400999999999</v>
      </c>
      <c r="BH27" s="18">
        <f>BH17+BH23+BH25</f>
        <v>0</v>
      </c>
      <c r="BJ27" s="16" t="s">
        <v>20</v>
      </c>
      <c r="BK27" s="17">
        <f>BK17+BK23+BK25</f>
        <v>446.06286000000006</v>
      </c>
      <c r="BL27" s="17">
        <f>BL17+BL23+BL25</f>
        <v>495.62540000000007</v>
      </c>
      <c r="BM27" s="17">
        <f>BM17+BM23+BM25</f>
        <v>545.18794000000003</v>
      </c>
      <c r="BN27" s="18">
        <f>BN17+BN23+BN25</f>
        <v>0</v>
      </c>
      <c r="BP27" s="16" t="s">
        <v>20</v>
      </c>
      <c r="BQ27" s="17">
        <f>BQ17+BQ23+BQ25</f>
        <v>478.2931200000001</v>
      </c>
      <c r="BR27" s="17">
        <f>BR17+BR23+BR25</f>
        <v>531.43680000000006</v>
      </c>
      <c r="BS27" s="17">
        <f>BS17+BS23+BS25</f>
        <v>584.58048000000008</v>
      </c>
      <c r="BT27" s="18">
        <f>BT17+BT23+BT25</f>
        <v>0</v>
      </c>
      <c r="BV27" s="16" t="s">
        <v>20</v>
      </c>
      <c r="BW27" s="17">
        <f>BW17+BW23+BW25</f>
        <v>415.16856000000007</v>
      </c>
      <c r="BX27" s="17">
        <f>BX17+BX23+BX25</f>
        <v>461.29840000000002</v>
      </c>
      <c r="BY27" s="17">
        <f>BY17+BY23+BY25</f>
        <v>507.42824000000007</v>
      </c>
      <c r="BZ27" s="18">
        <f>BZ17+BZ23+BZ25</f>
        <v>0</v>
      </c>
      <c r="CB27" s="16" t="s">
        <v>20</v>
      </c>
      <c r="CC27" s="17">
        <f>CC17+CC23+CC25</f>
        <v>468.11214000000007</v>
      </c>
      <c r="CD27" s="17">
        <f>CD17+CD23+CD25</f>
        <v>520.1246000000001</v>
      </c>
      <c r="CE27" s="17">
        <f>CE17+CE23+CE25</f>
        <v>572.13706000000002</v>
      </c>
      <c r="CF27" s="18">
        <f>CF17+CF23+CF25</f>
        <v>0</v>
      </c>
      <c r="CH27" s="16" t="s">
        <v>20</v>
      </c>
      <c r="CI27" s="17">
        <f>CI17+CI23+CI25</f>
        <v>427.01745150000005</v>
      </c>
      <c r="CJ27" s="17">
        <f>CJ17+CJ23+CJ25</f>
        <v>474.46383499999996</v>
      </c>
      <c r="CK27" s="17">
        <f>CK17+CK23+CK25</f>
        <v>521.91021850000004</v>
      </c>
      <c r="CL27" s="18">
        <f>CL17+CL23+CL25</f>
        <v>0</v>
      </c>
      <c r="CN27" s="16" t="s">
        <v>20</v>
      </c>
      <c r="CO27" s="17">
        <f>CO17+CO23+CO25</f>
        <v>457.91428500000006</v>
      </c>
      <c r="CP27" s="17">
        <f>CP17+CP23+CP25</f>
        <v>508.79365000000007</v>
      </c>
      <c r="CQ27" s="17">
        <f>CQ17+CQ23+CQ25</f>
        <v>559.67301500000008</v>
      </c>
      <c r="CR27" s="18">
        <f>CR17+CR23+CR25</f>
        <v>0</v>
      </c>
      <c r="CT27" s="16" t="s">
        <v>20</v>
      </c>
      <c r="CU27" s="17">
        <f>CU17+CU23+CU25</f>
        <v>453.98605500000008</v>
      </c>
      <c r="CV27" s="17">
        <f>CV17+CV23+CV25</f>
        <v>504.42895000000004</v>
      </c>
      <c r="CW27" s="17">
        <f>CW17+CW23+CW25</f>
        <v>554.87184500000001</v>
      </c>
      <c r="CX27" s="18">
        <f>CX17+CX23+CX25</f>
        <v>0</v>
      </c>
      <c r="CZ27" s="16" t="s">
        <v>20</v>
      </c>
      <c r="DA27" s="17">
        <f>DA17+DA23+DA25</f>
        <v>454.87179720000006</v>
      </c>
      <c r="DB27" s="17">
        <f>DB17+DB23+DB25</f>
        <v>505.41310800000008</v>
      </c>
      <c r="DC27" s="17">
        <f>DC17+DC23+DC25</f>
        <v>555.95441879999998</v>
      </c>
      <c r="DD27" s="18">
        <f>DD17+DD23+DD25</f>
        <v>0</v>
      </c>
      <c r="DF27" s="16" t="s">
        <v>20</v>
      </c>
      <c r="DG27" s="17">
        <f>DG17+DG23+DG25</f>
        <v>480.081231</v>
      </c>
      <c r="DH27" s="17">
        <f>DH17+DH23+DH25</f>
        <v>533.4235900000001</v>
      </c>
      <c r="DI27" s="17">
        <f>DI17+DI23+DI25</f>
        <v>586.76594899999998</v>
      </c>
      <c r="DJ27" s="18">
        <f>DJ17+DJ23+DJ25</f>
        <v>0</v>
      </c>
      <c r="DL27" s="16" t="s">
        <v>20</v>
      </c>
      <c r="DM27" s="17">
        <f>DM17+DM23+DM25</f>
        <v>443.68941600000005</v>
      </c>
      <c r="DN27" s="17">
        <f>DN17+DN23+DN25</f>
        <v>492.98823999999996</v>
      </c>
      <c r="DO27" s="17">
        <f>DO17+DO23+DO25</f>
        <v>542.2870640000001</v>
      </c>
      <c r="DP27" s="18">
        <f>DP17+DP23+DP25</f>
        <v>0</v>
      </c>
      <c r="DR27" s="16" t="s">
        <v>20</v>
      </c>
      <c r="DS27" s="17">
        <f>DS17+DS23+DS25</f>
        <v>436.61305800000002</v>
      </c>
      <c r="DT27" s="17">
        <f>DT17+DT23+DT25</f>
        <v>485.12562000000003</v>
      </c>
      <c r="DU27" s="17">
        <f>DU17+DU23+DU25</f>
        <v>533.63818200000003</v>
      </c>
      <c r="DV27" s="18">
        <f>DV17+DV23+DV25</f>
        <v>0</v>
      </c>
    </row>
    <row r="28" spans="2:126" s="19" customFormat="1" ht="26" x14ac:dyDescent="0.75">
      <c r="B28" s="255" t="s">
        <v>83</v>
      </c>
      <c r="C28" s="255"/>
      <c r="D28" s="255"/>
      <c r="E28" s="255"/>
      <c r="F28" s="255"/>
      <c r="H28" s="255" t="s">
        <v>83</v>
      </c>
      <c r="I28" s="255"/>
      <c r="J28" s="255"/>
      <c r="K28" s="255"/>
      <c r="L28" s="255"/>
      <c r="N28" s="255" t="s">
        <v>83</v>
      </c>
      <c r="O28" s="255"/>
      <c r="P28" s="255"/>
      <c r="Q28" s="255"/>
      <c r="R28" s="255"/>
      <c r="T28" s="255" t="s">
        <v>83</v>
      </c>
      <c r="U28" s="255"/>
      <c r="V28" s="255"/>
      <c r="W28" s="255"/>
      <c r="X28" s="255"/>
      <c r="Z28" s="269" t="s">
        <v>83</v>
      </c>
      <c r="AA28" s="269"/>
      <c r="AB28" s="269"/>
      <c r="AC28" s="269"/>
      <c r="AD28" s="269"/>
      <c r="AF28" s="269" t="s">
        <v>83</v>
      </c>
      <c r="AG28" s="269"/>
      <c r="AH28" s="269"/>
      <c r="AI28" s="269"/>
      <c r="AJ28" s="269"/>
      <c r="AL28" s="255" t="s">
        <v>83</v>
      </c>
      <c r="AM28" s="255"/>
      <c r="AN28" s="255"/>
      <c r="AO28" s="255"/>
      <c r="AP28" s="255"/>
      <c r="AR28" s="255" t="s">
        <v>83</v>
      </c>
      <c r="AS28" s="255"/>
      <c r="AT28" s="255"/>
      <c r="AU28" s="255"/>
      <c r="AV28" s="255"/>
      <c r="AX28" s="255" t="s">
        <v>83</v>
      </c>
      <c r="AY28" s="255"/>
      <c r="AZ28" s="255"/>
      <c r="BA28" s="255"/>
      <c r="BB28" s="255"/>
      <c r="BD28" s="255" t="s">
        <v>83</v>
      </c>
      <c r="BE28" s="255"/>
      <c r="BF28" s="255"/>
      <c r="BG28" s="255"/>
      <c r="BH28" s="255"/>
      <c r="BJ28" s="255" t="s">
        <v>83</v>
      </c>
      <c r="BK28" s="255"/>
      <c r="BL28" s="255"/>
      <c r="BM28" s="255"/>
      <c r="BN28" s="255"/>
      <c r="BP28" s="255" t="s">
        <v>83</v>
      </c>
      <c r="BQ28" s="255"/>
      <c r="BR28" s="255"/>
      <c r="BS28" s="255"/>
      <c r="BT28" s="255"/>
      <c r="BV28" s="255" t="s">
        <v>83</v>
      </c>
      <c r="BW28" s="255"/>
      <c r="BX28" s="255"/>
      <c r="BY28" s="255"/>
      <c r="BZ28" s="255"/>
      <c r="CB28" s="255" t="s">
        <v>83</v>
      </c>
      <c r="CC28" s="255"/>
      <c r="CD28" s="255"/>
      <c r="CE28" s="255"/>
      <c r="CF28" s="255"/>
      <c r="CH28" s="255" t="s">
        <v>83</v>
      </c>
      <c r="CI28" s="255"/>
      <c r="CJ28" s="255"/>
      <c r="CK28" s="255"/>
      <c r="CL28" s="255"/>
      <c r="CN28" s="255" t="s">
        <v>83</v>
      </c>
      <c r="CO28" s="255"/>
      <c r="CP28" s="255"/>
      <c r="CQ28" s="255"/>
      <c r="CR28" s="255"/>
      <c r="CT28" s="255" t="s">
        <v>83</v>
      </c>
      <c r="CU28" s="255"/>
      <c r="CV28" s="255"/>
      <c r="CW28" s="255"/>
      <c r="CX28" s="255"/>
      <c r="CZ28" s="255" t="s">
        <v>83</v>
      </c>
      <c r="DA28" s="255"/>
      <c r="DB28" s="255"/>
      <c r="DC28" s="255"/>
      <c r="DD28" s="255"/>
      <c r="DF28" s="255" t="s">
        <v>83</v>
      </c>
      <c r="DG28" s="255"/>
      <c r="DH28" s="255"/>
      <c r="DI28" s="255"/>
      <c r="DJ28" s="255"/>
      <c r="DL28" s="255" t="s">
        <v>83</v>
      </c>
      <c r="DM28" s="255"/>
      <c r="DN28" s="255"/>
      <c r="DO28" s="255"/>
      <c r="DP28" s="255"/>
      <c r="DR28" s="255" t="s">
        <v>83</v>
      </c>
      <c r="DS28" s="255"/>
      <c r="DT28" s="255"/>
      <c r="DU28" s="255"/>
      <c r="DV28" s="255"/>
    </row>
    <row r="29" spans="2:126" s="19" customFormat="1" ht="26" x14ac:dyDescent="0.75">
      <c r="B29" s="255" t="s">
        <v>84</v>
      </c>
      <c r="C29" s="256"/>
      <c r="D29" s="256"/>
      <c r="E29" s="256"/>
      <c r="F29" s="256"/>
      <c r="H29" s="255" t="s">
        <v>84</v>
      </c>
      <c r="I29" s="256"/>
      <c r="J29" s="256"/>
      <c r="K29" s="256"/>
      <c r="L29" s="256"/>
      <c r="N29" s="255" t="s">
        <v>84</v>
      </c>
      <c r="O29" s="256"/>
      <c r="P29" s="256"/>
      <c r="Q29" s="256"/>
      <c r="R29" s="256"/>
      <c r="T29" s="255" t="s">
        <v>84</v>
      </c>
      <c r="U29" s="256"/>
      <c r="V29" s="256"/>
      <c r="W29" s="256"/>
      <c r="X29" s="256"/>
      <c r="Z29" s="269" t="s">
        <v>84</v>
      </c>
      <c r="AA29" s="270"/>
      <c r="AB29" s="270"/>
      <c r="AC29" s="270"/>
      <c r="AD29" s="270"/>
      <c r="AF29" s="269" t="s">
        <v>84</v>
      </c>
      <c r="AG29" s="270"/>
      <c r="AH29" s="270"/>
      <c r="AI29" s="270"/>
      <c r="AJ29" s="270"/>
      <c r="AL29" s="255" t="s">
        <v>84</v>
      </c>
      <c r="AM29" s="256"/>
      <c r="AN29" s="256"/>
      <c r="AO29" s="256"/>
      <c r="AP29" s="256"/>
      <c r="AR29" s="255" t="s">
        <v>84</v>
      </c>
      <c r="AS29" s="256"/>
      <c r="AT29" s="256"/>
      <c r="AU29" s="256"/>
      <c r="AV29" s="256"/>
      <c r="AX29" s="255" t="s">
        <v>84</v>
      </c>
      <c r="AY29" s="256"/>
      <c r="AZ29" s="256"/>
      <c r="BA29" s="256"/>
      <c r="BB29" s="256"/>
      <c r="BD29" s="255" t="s">
        <v>84</v>
      </c>
      <c r="BE29" s="256"/>
      <c r="BF29" s="256"/>
      <c r="BG29" s="256"/>
      <c r="BH29" s="256"/>
      <c r="BJ29" s="255" t="s">
        <v>84</v>
      </c>
      <c r="BK29" s="256"/>
      <c r="BL29" s="256"/>
      <c r="BM29" s="256"/>
      <c r="BN29" s="256"/>
      <c r="BP29" s="255" t="s">
        <v>84</v>
      </c>
      <c r="BQ29" s="256"/>
      <c r="BR29" s="256"/>
      <c r="BS29" s="256"/>
      <c r="BT29" s="256"/>
      <c r="BV29" s="255" t="s">
        <v>84</v>
      </c>
      <c r="BW29" s="256"/>
      <c r="BX29" s="256"/>
      <c r="BY29" s="256"/>
      <c r="BZ29" s="256"/>
      <c r="CB29" s="255" t="s">
        <v>84</v>
      </c>
      <c r="CC29" s="256"/>
      <c r="CD29" s="256"/>
      <c r="CE29" s="256"/>
      <c r="CF29" s="256"/>
      <c r="CH29" s="255" t="s">
        <v>84</v>
      </c>
      <c r="CI29" s="256"/>
      <c r="CJ29" s="256"/>
      <c r="CK29" s="256"/>
      <c r="CL29" s="256"/>
      <c r="CN29" s="255" t="s">
        <v>84</v>
      </c>
      <c r="CO29" s="256"/>
      <c r="CP29" s="256"/>
      <c r="CQ29" s="256"/>
      <c r="CR29" s="256"/>
      <c r="CT29" s="255" t="s">
        <v>84</v>
      </c>
      <c r="CU29" s="256"/>
      <c r="CV29" s="256"/>
      <c r="CW29" s="256"/>
      <c r="CX29" s="256"/>
      <c r="CZ29" s="255" t="s">
        <v>84</v>
      </c>
      <c r="DA29" s="256"/>
      <c r="DB29" s="256"/>
      <c r="DC29" s="256"/>
      <c r="DD29" s="256"/>
      <c r="DF29" s="255" t="s">
        <v>84</v>
      </c>
      <c r="DG29" s="256"/>
      <c r="DH29" s="256"/>
      <c r="DI29" s="256"/>
      <c r="DJ29" s="256"/>
      <c r="DL29" s="255" t="s">
        <v>84</v>
      </c>
      <c r="DM29" s="256"/>
      <c r="DN29" s="256"/>
      <c r="DO29" s="256"/>
      <c r="DP29" s="256"/>
      <c r="DR29" s="255" t="s">
        <v>84</v>
      </c>
      <c r="DS29" s="256"/>
      <c r="DT29" s="256"/>
      <c r="DU29" s="256"/>
      <c r="DV29" s="256"/>
    </row>
    <row r="30" spans="2:126" x14ac:dyDescent="0.75">
      <c r="B30" s="257"/>
      <c r="C30" s="257"/>
      <c r="D30" s="257"/>
      <c r="E30" s="257"/>
      <c r="F30" s="257"/>
      <c r="H30" s="257"/>
      <c r="I30" s="257"/>
      <c r="J30" s="257"/>
      <c r="K30" s="257"/>
      <c r="L30" s="257"/>
      <c r="N30" s="257"/>
      <c r="O30" s="257"/>
      <c r="P30" s="257"/>
      <c r="Q30" s="257"/>
      <c r="R30" s="257"/>
      <c r="T30" s="257"/>
      <c r="U30" s="257"/>
      <c r="V30" s="257"/>
      <c r="W30" s="257"/>
      <c r="X30" s="257"/>
      <c r="Z30" s="257"/>
      <c r="AA30" s="257"/>
      <c r="AB30" s="257"/>
      <c r="AC30" s="257"/>
      <c r="AD30" s="257"/>
      <c r="AF30" s="257"/>
      <c r="AG30" s="257"/>
      <c r="AH30" s="257"/>
      <c r="AI30" s="257"/>
      <c r="AJ30" s="257"/>
      <c r="AL30" s="257"/>
      <c r="AM30" s="257"/>
      <c r="AN30" s="257"/>
      <c r="AO30" s="257"/>
      <c r="AP30" s="257"/>
      <c r="AR30" s="257"/>
      <c r="AS30" s="257"/>
      <c r="AT30" s="257"/>
      <c r="AU30" s="257"/>
      <c r="AV30" s="257"/>
      <c r="AX30" s="257"/>
      <c r="AY30" s="257"/>
      <c r="AZ30" s="257"/>
      <c r="BA30" s="257"/>
      <c r="BB30" s="257"/>
      <c r="BD30" s="257"/>
      <c r="BE30" s="257"/>
      <c r="BF30" s="257"/>
      <c r="BG30" s="257"/>
      <c r="BH30" s="257"/>
      <c r="BJ30" s="257"/>
      <c r="BK30" s="257"/>
      <c r="BL30" s="257"/>
      <c r="BM30" s="257"/>
      <c r="BN30" s="257"/>
      <c r="BP30" s="257"/>
      <c r="BQ30" s="257"/>
      <c r="BR30" s="257"/>
      <c r="BS30" s="257"/>
      <c r="BT30" s="257"/>
      <c r="BV30" s="257"/>
      <c r="BW30" s="257"/>
      <c r="BX30" s="257"/>
      <c r="BY30" s="257"/>
      <c r="BZ30" s="257"/>
      <c r="CB30" s="257"/>
      <c r="CC30" s="257"/>
      <c r="CD30" s="257"/>
      <c r="CE30" s="257"/>
      <c r="CF30" s="257"/>
      <c r="CH30" s="257"/>
      <c r="CI30" s="257"/>
      <c r="CJ30" s="257"/>
      <c r="CK30" s="257"/>
      <c r="CL30" s="257"/>
      <c r="CN30" s="257"/>
      <c r="CO30" s="257"/>
      <c r="CP30" s="257"/>
      <c r="CQ30" s="257"/>
      <c r="CR30" s="257"/>
      <c r="CT30" s="257"/>
      <c r="CU30" s="257"/>
      <c r="CV30" s="257"/>
      <c r="CW30" s="257"/>
      <c r="CX30" s="257"/>
      <c r="CZ30" s="257"/>
      <c r="DA30" s="257"/>
      <c r="DB30" s="257"/>
      <c r="DC30" s="257"/>
      <c r="DD30" s="257"/>
      <c r="DF30" s="257"/>
      <c r="DG30" s="257"/>
      <c r="DH30" s="257"/>
      <c r="DI30" s="257"/>
      <c r="DJ30" s="257"/>
      <c r="DL30" s="257"/>
      <c r="DM30" s="257"/>
      <c r="DN30" s="257"/>
      <c r="DO30" s="257"/>
      <c r="DP30" s="257"/>
      <c r="DR30" s="257"/>
      <c r="DS30" s="257"/>
      <c r="DT30" s="257"/>
      <c r="DU30" s="257"/>
      <c r="DV30" s="257"/>
    </row>
    <row r="31" spans="2:126" x14ac:dyDescent="0.75">
      <c r="B31" s="20"/>
      <c r="C31" s="20"/>
      <c r="D31" s="20"/>
      <c r="E31" s="20"/>
      <c r="F31" s="20"/>
      <c r="H31" s="20"/>
      <c r="I31" s="20"/>
      <c r="J31" s="20"/>
      <c r="K31" s="20"/>
      <c r="L31" s="20"/>
      <c r="N31" s="20"/>
      <c r="O31" s="20"/>
      <c r="P31" s="20"/>
      <c r="Q31" s="20"/>
      <c r="R31" s="20"/>
      <c r="T31" s="20"/>
      <c r="U31" s="20"/>
      <c r="V31" s="20"/>
      <c r="W31" s="20"/>
      <c r="X31" s="20"/>
      <c r="Z31" s="20"/>
      <c r="AA31" s="20"/>
      <c r="AB31" s="20"/>
      <c r="AC31" s="20"/>
      <c r="AD31" s="20"/>
      <c r="AF31" s="20"/>
      <c r="AG31" s="20"/>
      <c r="AH31" s="20"/>
      <c r="AI31" s="20"/>
      <c r="AJ31" s="20"/>
      <c r="AL31" s="20"/>
      <c r="AM31" s="20"/>
      <c r="AN31" s="20"/>
      <c r="AO31" s="20"/>
      <c r="AP31" s="20"/>
      <c r="AR31" s="20"/>
      <c r="AS31" s="20"/>
      <c r="AT31" s="20"/>
      <c r="AU31" s="20"/>
      <c r="AV31" s="20"/>
      <c r="AX31" s="20"/>
      <c r="AY31" s="20"/>
      <c r="AZ31" s="20"/>
      <c r="BA31" s="20"/>
      <c r="BB31" s="20"/>
      <c r="BD31" s="20"/>
      <c r="BE31" s="20"/>
      <c r="BF31" s="20"/>
      <c r="BG31" s="20"/>
      <c r="BH31" s="20"/>
      <c r="BJ31" s="20"/>
      <c r="BK31" s="20"/>
      <c r="BL31" s="20"/>
      <c r="BM31" s="20"/>
      <c r="BN31" s="20"/>
      <c r="BP31" s="20"/>
      <c r="BQ31" s="20"/>
      <c r="BR31" s="20"/>
      <c r="BS31" s="20"/>
      <c r="BT31" s="20"/>
      <c r="BV31" s="20"/>
      <c r="BW31" s="20"/>
      <c r="BX31" s="20"/>
      <c r="BY31" s="20"/>
      <c r="BZ31" s="20"/>
      <c r="CB31" s="20"/>
      <c r="CC31" s="20"/>
      <c r="CD31" s="20"/>
      <c r="CE31" s="20"/>
      <c r="CF31" s="20"/>
      <c r="CH31" s="20"/>
      <c r="CI31" s="20"/>
      <c r="CJ31" s="20"/>
      <c r="CK31" s="20"/>
      <c r="CL31" s="20"/>
      <c r="CN31" s="20"/>
      <c r="CO31" s="20"/>
      <c r="CP31" s="20"/>
      <c r="CQ31" s="20"/>
      <c r="CR31" s="20"/>
      <c r="CT31" s="20"/>
      <c r="CU31" s="20"/>
      <c r="CV31" s="20"/>
      <c r="CW31" s="20"/>
      <c r="CX31" s="20"/>
      <c r="CZ31" s="20"/>
      <c r="DA31" s="20"/>
      <c r="DB31" s="20"/>
      <c r="DC31" s="20"/>
      <c r="DD31" s="20"/>
      <c r="DF31" s="20"/>
      <c r="DG31" s="20"/>
      <c r="DH31" s="20"/>
      <c r="DI31" s="20"/>
      <c r="DJ31" s="20"/>
      <c r="DL31" s="20"/>
      <c r="DM31" s="20"/>
      <c r="DN31" s="20"/>
      <c r="DO31" s="20"/>
      <c r="DP31" s="20"/>
      <c r="DR31" s="20"/>
      <c r="DS31" s="20"/>
      <c r="DT31" s="20"/>
      <c r="DU31" s="20"/>
      <c r="DV31" s="20"/>
    </row>
    <row r="32" spans="2:126" ht="22.5" hidden="1" customHeight="1" x14ac:dyDescent="0.75"/>
    <row r="33" spans="1:124" hidden="1" x14ac:dyDescent="0.75">
      <c r="A33" s="21">
        <v>0.93</v>
      </c>
      <c r="B33" s="4" t="s">
        <v>1</v>
      </c>
      <c r="C33" s="5">
        <v>82.5</v>
      </c>
      <c r="D33" s="22">
        <f>C33*$A$33</f>
        <v>76.725000000000009</v>
      </c>
      <c r="I33" s="5">
        <v>34</v>
      </c>
      <c r="J33" s="22">
        <f>I33*$A$33</f>
        <v>31.62</v>
      </c>
      <c r="O33" s="5">
        <v>90</v>
      </c>
      <c r="P33" s="22">
        <f>O33*$A$33</f>
        <v>83.7</v>
      </c>
      <c r="U33" s="5">
        <v>25</v>
      </c>
      <c r="V33" s="22">
        <f>U33*$A$33</f>
        <v>23.25</v>
      </c>
      <c r="AA33" s="5">
        <v>100</v>
      </c>
      <c r="AB33" s="22">
        <f>AA33*$A$33</f>
        <v>93</v>
      </c>
      <c r="AG33" s="5">
        <v>85</v>
      </c>
      <c r="AH33" s="22">
        <f>AG33*$A$33</f>
        <v>79.05</v>
      </c>
      <c r="AM33" s="5">
        <v>89</v>
      </c>
      <c r="AN33" s="22">
        <f>AM33*$A$33</f>
        <v>82.77000000000001</v>
      </c>
      <c r="AS33" s="5">
        <v>78.400000000000006</v>
      </c>
      <c r="AT33" s="22">
        <f>AS33*$A$33</f>
        <v>72.912000000000006</v>
      </c>
      <c r="AY33" s="5">
        <v>32</v>
      </c>
      <c r="AZ33" s="22">
        <f>AY33*$A$33</f>
        <v>29.76</v>
      </c>
      <c r="BE33" s="5">
        <v>20</v>
      </c>
      <c r="BF33" s="22">
        <f>BE33*$A$33</f>
        <v>18.600000000000001</v>
      </c>
      <c r="BK33" s="5">
        <v>28</v>
      </c>
      <c r="BL33" s="22">
        <f>BK33*$A$33</f>
        <v>26.040000000000003</v>
      </c>
      <c r="BQ33" s="5">
        <v>34</v>
      </c>
      <c r="BR33" s="22">
        <f>BQ33*$A$33</f>
        <v>31.62</v>
      </c>
      <c r="BW33" s="5">
        <v>56</v>
      </c>
      <c r="BX33" s="22">
        <f>BW33*$A$33</f>
        <v>52.080000000000005</v>
      </c>
      <c r="CC33" s="5">
        <v>28</v>
      </c>
      <c r="CD33" s="22">
        <f>CC33*$A$33</f>
        <v>26.040000000000003</v>
      </c>
      <c r="CI33" s="5">
        <v>28.5</v>
      </c>
      <c r="CJ33" s="22">
        <f>CI33*$A$33</f>
        <v>26.505000000000003</v>
      </c>
      <c r="CO33" s="5">
        <v>69.16</v>
      </c>
      <c r="CP33" s="22">
        <f>CO33*$A$33</f>
        <v>64.318799999999996</v>
      </c>
      <c r="CU33" s="5">
        <v>64.5</v>
      </c>
      <c r="CV33" s="22">
        <f>CU33*$A$33</f>
        <v>59.985000000000007</v>
      </c>
      <c r="DA33" s="5">
        <v>65.05</v>
      </c>
      <c r="DB33" s="22">
        <f>DA33*$A$33</f>
        <v>60.496499999999997</v>
      </c>
      <c r="DG33" s="5">
        <v>84.1</v>
      </c>
      <c r="DH33" s="22">
        <f>DG33*$A$33</f>
        <v>78.212999999999994</v>
      </c>
      <c r="DM33" s="5">
        <v>18.899999999999999</v>
      </c>
      <c r="DN33" s="22">
        <f>DM33*$A$33</f>
        <v>17.576999999999998</v>
      </c>
      <c r="DS33" s="5">
        <v>64.599999999999994</v>
      </c>
      <c r="DT33" s="22">
        <f>DS33*$A$33</f>
        <v>60.077999999999996</v>
      </c>
    </row>
    <row r="34" spans="1:124" hidden="1" x14ac:dyDescent="0.75">
      <c r="A34" s="21">
        <v>1.03</v>
      </c>
      <c r="B34" s="4" t="s">
        <v>2</v>
      </c>
      <c r="C34" s="5">
        <v>128.36000000000001</v>
      </c>
      <c r="D34" s="22">
        <f>C34*$A$34</f>
        <v>132.21080000000001</v>
      </c>
      <c r="I34" s="5">
        <v>113.07</v>
      </c>
      <c r="J34" s="22">
        <f>I34*$A$34</f>
        <v>116.46209999999999</v>
      </c>
      <c r="O34" s="5">
        <v>44.01</v>
      </c>
      <c r="P34" s="22">
        <f>O34*$A$34</f>
        <v>45.330300000000001</v>
      </c>
      <c r="U34" s="5">
        <v>87.78</v>
      </c>
      <c r="V34" s="22">
        <f>U34*$A$34</f>
        <v>90.41340000000001</v>
      </c>
      <c r="AA34" s="5">
        <v>173.18</v>
      </c>
      <c r="AB34" s="22">
        <f>AA34*$A$34</f>
        <v>178.37540000000001</v>
      </c>
      <c r="AG34" s="5">
        <v>29.83</v>
      </c>
      <c r="AH34" s="22">
        <f>AG34*$A$34</f>
        <v>30.724899999999998</v>
      </c>
      <c r="AM34" s="5">
        <v>30.751470000000001</v>
      </c>
      <c r="AN34" s="22">
        <f>AM34*$A$34</f>
        <v>31.674014100000001</v>
      </c>
      <c r="AS34" s="5">
        <v>136.21</v>
      </c>
      <c r="AT34" s="22">
        <f>AS34*$A$34</f>
        <v>140.2963</v>
      </c>
      <c r="AY34" s="5">
        <v>113.07</v>
      </c>
      <c r="AZ34" s="22">
        <f>AY34*$A$34</f>
        <v>116.46209999999999</v>
      </c>
      <c r="BE34" s="5">
        <v>84.73</v>
      </c>
      <c r="BF34" s="22">
        <f>BE34*$A$34</f>
        <v>87.271900000000002</v>
      </c>
      <c r="BK34" s="5">
        <v>85</v>
      </c>
      <c r="BL34" s="22">
        <f>BK34*$A$34</f>
        <v>87.55</v>
      </c>
      <c r="BQ34" s="5">
        <v>116.37</v>
      </c>
      <c r="BR34" s="22">
        <f>BQ34*$A$34</f>
        <v>119.86110000000001</v>
      </c>
      <c r="BW34" s="5">
        <v>58.57</v>
      </c>
      <c r="BX34" s="22">
        <f>BW34*$A$34</f>
        <v>60.327100000000002</v>
      </c>
      <c r="CC34" s="5">
        <v>106</v>
      </c>
      <c r="CD34" s="22">
        <f>CC34*$A$34</f>
        <v>109.18</v>
      </c>
      <c r="CI34" s="5">
        <v>25</v>
      </c>
      <c r="CJ34" s="22">
        <f>CI34*$A$34</f>
        <v>25.75</v>
      </c>
      <c r="CO34" s="5">
        <v>18.03</v>
      </c>
      <c r="CP34" s="22">
        <f>CO34*$A$34</f>
        <v>18.570900000000002</v>
      </c>
      <c r="CU34" s="5">
        <v>18</v>
      </c>
      <c r="CV34" s="22">
        <f>CU34*$A$34</f>
        <v>18.54</v>
      </c>
      <c r="DA34" s="5">
        <v>60.35</v>
      </c>
      <c r="DB34" s="22">
        <f>DA34*$A$34</f>
        <v>62.160500000000006</v>
      </c>
      <c r="DG34" s="5">
        <v>32.32</v>
      </c>
      <c r="DH34" s="22">
        <f>DG34*$A$34</f>
        <v>33.2896</v>
      </c>
      <c r="DM34" s="5">
        <v>104.13</v>
      </c>
      <c r="DN34" s="22">
        <f>DM34*$A$34</f>
        <v>107.2539</v>
      </c>
      <c r="DS34" s="5">
        <v>47.1</v>
      </c>
      <c r="DT34" s="22">
        <f>DS34*$A$34</f>
        <v>48.513000000000005</v>
      </c>
    </row>
    <row r="35" spans="1:124" hidden="1" x14ac:dyDescent="0.75">
      <c r="A35" s="21">
        <v>0.93</v>
      </c>
      <c r="B35" s="4" t="s">
        <v>32</v>
      </c>
      <c r="C35" s="5">
        <v>58.5</v>
      </c>
      <c r="D35" s="22">
        <f>C35*$A$35</f>
        <v>54.405000000000001</v>
      </c>
      <c r="I35" s="5">
        <v>55.25</v>
      </c>
      <c r="J35" s="22">
        <f>I35*$A$35</f>
        <v>51.3825</v>
      </c>
      <c r="O35" s="5">
        <v>21.75</v>
      </c>
      <c r="P35" s="22">
        <f>O35*$A$35</f>
        <v>20.227500000000003</v>
      </c>
      <c r="U35" s="5">
        <v>24.5</v>
      </c>
      <c r="V35" s="22">
        <f>U35*$A$35</f>
        <v>22.785</v>
      </c>
      <c r="AA35" s="5">
        <v>44</v>
      </c>
      <c r="AB35" s="22">
        <f>AA35*$A$35</f>
        <v>40.92</v>
      </c>
      <c r="AG35" s="5">
        <v>42.75</v>
      </c>
      <c r="AH35" s="22">
        <f>AG35*$A$35</f>
        <v>39.7575</v>
      </c>
      <c r="AM35" s="5">
        <v>43.75</v>
      </c>
      <c r="AN35" s="22">
        <f>AM35*$A$35</f>
        <v>40.6875</v>
      </c>
      <c r="AS35" s="5">
        <v>8.5</v>
      </c>
      <c r="AT35" s="22">
        <f>AS35*$A$35</f>
        <v>7.9050000000000002</v>
      </c>
      <c r="AY35" s="5">
        <v>36</v>
      </c>
      <c r="AZ35" s="22">
        <f>AY35*$A$35</f>
        <v>33.480000000000004</v>
      </c>
      <c r="BE35" s="5">
        <v>27.5</v>
      </c>
      <c r="BF35" s="22">
        <f>BE35*$A$35</f>
        <v>25.575000000000003</v>
      </c>
      <c r="BK35" s="5">
        <v>47.24</v>
      </c>
      <c r="BL35" s="22">
        <f>BK35*$A$35</f>
        <v>43.933200000000006</v>
      </c>
      <c r="BQ35" s="5">
        <v>55.25</v>
      </c>
      <c r="BR35" s="22">
        <f>BQ35*$A$35</f>
        <v>51.3825</v>
      </c>
      <c r="BW35" s="5">
        <v>33.5</v>
      </c>
      <c r="BX35" s="22">
        <f>BW35*$A$35</f>
        <v>31.155000000000001</v>
      </c>
      <c r="CC35" s="5">
        <v>65</v>
      </c>
      <c r="CD35" s="22">
        <f>CC35*$A$35</f>
        <v>60.45</v>
      </c>
      <c r="CI35" s="5">
        <v>108.14</v>
      </c>
      <c r="CJ35" s="22">
        <f>CI35*$A$35</f>
        <v>100.5702</v>
      </c>
      <c r="CO35" s="5">
        <v>111</v>
      </c>
      <c r="CP35" s="22">
        <f>CO35*$A$35</f>
        <v>103.23</v>
      </c>
      <c r="CU35" s="5">
        <v>111</v>
      </c>
      <c r="CV35" s="22">
        <f>CU35*$A$35</f>
        <v>103.23</v>
      </c>
      <c r="DA35" s="5">
        <v>72.25</v>
      </c>
      <c r="DB35" s="22">
        <f>DA35*$A$35</f>
        <v>67.19250000000001</v>
      </c>
      <c r="DG35" s="5">
        <v>104.14</v>
      </c>
      <c r="DH35" s="22">
        <f>DG35*$A$35</f>
        <v>96.850200000000001</v>
      </c>
      <c r="DM35" s="5">
        <v>60.300000000000004</v>
      </c>
      <c r="DN35" s="22">
        <f>DM35*$A$35</f>
        <v>56.079000000000008</v>
      </c>
      <c r="DS35" s="5">
        <v>59.82</v>
      </c>
      <c r="DT35" s="22">
        <f>DS35*$A$35</f>
        <v>55.632600000000004</v>
      </c>
    </row>
    <row r="36" spans="1:124" hidden="1" x14ac:dyDescent="0.75">
      <c r="A36" s="21">
        <v>0.88</v>
      </c>
      <c r="B36" s="4" t="s">
        <v>3</v>
      </c>
      <c r="C36" s="5">
        <v>29.8</v>
      </c>
      <c r="D36" s="22">
        <f>C36*$A$36</f>
        <v>26.224</v>
      </c>
      <c r="I36" s="5">
        <v>29.97</v>
      </c>
      <c r="J36" s="22">
        <f>I36*$A$36</f>
        <v>26.3736</v>
      </c>
      <c r="O36" s="5">
        <v>26.19</v>
      </c>
      <c r="P36" s="22">
        <f>O36*$A$36</f>
        <v>23.0472</v>
      </c>
      <c r="U36" s="5">
        <v>35.880000000000003</v>
      </c>
      <c r="V36" s="22">
        <f>U36*$A$36</f>
        <v>31.574400000000001</v>
      </c>
      <c r="AA36" s="5">
        <v>39.78</v>
      </c>
      <c r="AB36" s="22">
        <f>AA36*$A$36</f>
        <v>35.006399999999999</v>
      </c>
      <c r="AG36" s="5">
        <v>26.59</v>
      </c>
      <c r="AH36" s="22">
        <f>AG36*$A$36</f>
        <v>23.3992</v>
      </c>
      <c r="AM36" s="5">
        <v>26.59</v>
      </c>
      <c r="AN36" s="22">
        <f>AM36*$A$36</f>
        <v>23.3992</v>
      </c>
      <c r="AS36" s="5">
        <v>30.48</v>
      </c>
      <c r="AT36" s="22">
        <f>AS36*$A$36</f>
        <v>26.822400000000002</v>
      </c>
      <c r="AY36" s="5">
        <v>29.97</v>
      </c>
      <c r="AZ36" s="22">
        <f>AY36*$A$36</f>
        <v>26.3736</v>
      </c>
      <c r="BE36" s="5">
        <v>33.01</v>
      </c>
      <c r="BF36" s="22">
        <f>BE36*$A$36</f>
        <v>29.0488</v>
      </c>
      <c r="BK36" s="5">
        <v>33.01</v>
      </c>
      <c r="BL36" s="22">
        <f>BK36*$A$36</f>
        <v>29.0488</v>
      </c>
      <c r="BQ36" s="5">
        <v>30.51</v>
      </c>
      <c r="BR36" s="22">
        <f>BQ36*$A$36</f>
        <v>26.848800000000001</v>
      </c>
      <c r="BW36" s="5">
        <v>28.53</v>
      </c>
      <c r="BX36" s="22">
        <f>BW36*$A$36</f>
        <v>25.106400000000001</v>
      </c>
      <c r="CC36" s="5">
        <v>28.51</v>
      </c>
      <c r="CD36" s="22">
        <f>CC36*$A$36</f>
        <v>25.088800000000003</v>
      </c>
      <c r="CI36" s="5">
        <v>29.08</v>
      </c>
      <c r="CJ36" s="22">
        <f>CI36*$A$36</f>
        <v>25.590399999999999</v>
      </c>
      <c r="CO36" s="5">
        <v>29.08</v>
      </c>
      <c r="CP36" s="22">
        <f>CO36*$A$36</f>
        <v>25.590399999999999</v>
      </c>
      <c r="CU36" s="5">
        <v>29.08</v>
      </c>
      <c r="CV36" s="22">
        <f>CU36*$A$36</f>
        <v>25.590399999999999</v>
      </c>
      <c r="DA36" s="5">
        <v>29.08</v>
      </c>
      <c r="DB36" s="22">
        <f>DA36*$A$36</f>
        <v>25.590399999999999</v>
      </c>
      <c r="DG36" s="5">
        <v>26.94</v>
      </c>
      <c r="DH36" s="22">
        <f>DG36*$A$36</f>
        <v>23.7072</v>
      </c>
      <c r="DM36" s="5">
        <v>24.49</v>
      </c>
      <c r="DN36" s="22">
        <f>DM36*$A$36</f>
        <v>21.551199999999998</v>
      </c>
      <c r="DS36" s="5">
        <v>25.17</v>
      </c>
      <c r="DT36" s="22">
        <f>DS36*$A$36</f>
        <v>22.149600000000003</v>
      </c>
    </row>
    <row r="37" spans="1:124" hidden="1" x14ac:dyDescent="0.75">
      <c r="A37" s="21">
        <v>0.93</v>
      </c>
      <c r="B37" s="4" t="s">
        <v>21</v>
      </c>
      <c r="C37" s="5">
        <v>25</v>
      </c>
      <c r="D37" s="22">
        <f>C37*$A$37</f>
        <v>23.25</v>
      </c>
      <c r="I37" s="5">
        <v>25</v>
      </c>
      <c r="J37" s="22">
        <f>I37*$A$37</f>
        <v>23.25</v>
      </c>
      <c r="O37" s="5">
        <v>25</v>
      </c>
      <c r="P37" s="22">
        <f>O37*$A$37</f>
        <v>23.25</v>
      </c>
      <c r="U37" s="5">
        <v>25</v>
      </c>
      <c r="V37" s="22">
        <f>U37*$A$37</f>
        <v>23.25</v>
      </c>
      <c r="AA37" s="5">
        <v>25</v>
      </c>
      <c r="AB37" s="22">
        <f>AA37*$A$37</f>
        <v>23.25</v>
      </c>
      <c r="AG37" s="5">
        <v>25</v>
      </c>
      <c r="AH37" s="22">
        <f>AG37*$A$37</f>
        <v>23.25</v>
      </c>
      <c r="AM37" s="5">
        <v>25</v>
      </c>
      <c r="AN37" s="22">
        <f>AM37*$A$37</f>
        <v>23.25</v>
      </c>
      <c r="AS37" s="5">
        <v>25</v>
      </c>
      <c r="AT37" s="22">
        <f>AS37*$A$37</f>
        <v>23.25</v>
      </c>
      <c r="AY37" s="5">
        <v>25</v>
      </c>
      <c r="AZ37" s="22">
        <f>AY37*$A$37</f>
        <v>23.25</v>
      </c>
      <c r="BE37" s="5">
        <v>25</v>
      </c>
      <c r="BF37" s="22">
        <f>BE37*$A$37</f>
        <v>23.25</v>
      </c>
      <c r="BK37" s="5">
        <v>25</v>
      </c>
      <c r="BL37" s="22">
        <f>BK37*$A$37</f>
        <v>23.25</v>
      </c>
      <c r="BQ37" s="5">
        <v>25</v>
      </c>
      <c r="BR37" s="22">
        <f>BQ37*$A$37</f>
        <v>23.25</v>
      </c>
      <c r="BW37" s="5">
        <v>25</v>
      </c>
      <c r="BX37" s="22">
        <f>BW37*$A$37</f>
        <v>23.25</v>
      </c>
      <c r="CC37" s="5">
        <v>25</v>
      </c>
      <c r="CD37" s="22">
        <f>CC37*$A$37</f>
        <v>23.25</v>
      </c>
      <c r="CI37" s="5">
        <v>25</v>
      </c>
      <c r="CJ37" s="22">
        <f>CI37*$A$37</f>
        <v>23.25</v>
      </c>
      <c r="CO37" s="5">
        <v>25</v>
      </c>
      <c r="CP37" s="22">
        <f>CO37*$A$37</f>
        <v>23.25</v>
      </c>
      <c r="CU37" s="5">
        <v>25</v>
      </c>
      <c r="CV37" s="22">
        <f>CU37*$A$37</f>
        <v>23.25</v>
      </c>
      <c r="DA37" s="5">
        <v>25</v>
      </c>
      <c r="DB37" s="22">
        <f>DA37*$A$37</f>
        <v>23.25</v>
      </c>
      <c r="DG37" s="5">
        <v>25</v>
      </c>
      <c r="DH37" s="22">
        <f>DG37*$A$37</f>
        <v>23.25</v>
      </c>
      <c r="DM37" s="5">
        <v>25</v>
      </c>
      <c r="DN37" s="22">
        <f>DM37*$A$37</f>
        <v>23.25</v>
      </c>
      <c r="DS37" s="5">
        <v>25</v>
      </c>
      <c r="DT37" s="22">
        <f>DS37*$A$37</f>
        <v>23.25</v>
      </c>
    </row>
    <row r="38" spans="1:124" hidden="1" x14ac:dyDescent="0.75">
      <c r="A38" s="21">
        <v>0.93</v>
      </c>
      <c r="B38" s="4" t="s">
        <v>5</v>
      </c>
      <c r="C38" s="5">
        <v>5.4</v>
      </c>
      <c r="D38" s="22">
        <f>C38*$A$38</f>
        <v>5.0220000000000002</v>
      </c>
      <c r="I38" s="5">
        <v>5.4</v>
      </c>
      <c r="J38" s="22">
        <f>I38*$A$38</f>
        <v>5.0220000000000002</v>
      </c>
      <c r="O38" s="5">
        <v>5.4</v>
      </c>
      <c r="P38" s="22">
        <f>O38*$A$38</f>
        <v>5.0220000000000002</v>
      </c>
      <c r="U38" s="5">
        <v>5.4</v>
      </c>
      <c r="V38" s="22">
        <f>U38*$A$38</f>
        <v>5.0220000000000002</v>
      </c>
      <c r="AA38" s="5">
        <v>5.4</v>
      </c>
      <c r="AB38" s="22">
        <f>AA38*$A$38</f>
        <v>5.0220000000000002</v>
      </c>
      <c r="AG38" s="5">
        <v>5.4</v>
      </c>
      <c r="AH38" s="22">
        <f>AG38*$A$38</f>
        <v>5.0220000000000002</v>
      </c>
      <c r="AM38" s="5">
        <v>5.4</v>
      </c>
      <c r="AN38" s="22">
        <f>AM38*$A$38</f>
        <v>5.0220000000000002</v>
      </c>
      <c r="AS38" s="5">
        <v>5.4</v>
      </c>
      <c r="AT38" s="22">
        <f>AS38*$A$38</f>
        <v>5.0220000000000002</v>
      </c>
      <c r="AY38" s="5">
        <v>5.4</v>
      </c>
      <c r="AZ38" s="22">
        <f>AY38*$A$38</f>
        <v>5.0220000000000002</v>
      </c>
      <c r="BE38" s="5">
        <v>5.4</v>
      </c>
      <c r="BF38" s="22">
        <f>BE38*$A$38</f>
        <v>5.0220000000000002</v>
      </c>
      <c r="BK38" s="5">
        <v>5.4</v>
      </c>
      <c r="BL38" s="22">
        <f>BK38*$A$38</f>
        <v>5.0220000000000002</v>
      </c>
      <c r="BQ38" s="5">
        <v>5.4</v>
      </c>
      <c r="BR38" s="22">
        <f>BQ38*$A$38</f>
        <v>5.0220000000000002</v>
      </c>
      <c r="BW38" s="5">
        <v>5.4</v>
      </c>
      <c r="BX38" s="22">
        <f>BW38*$A$38</f>
        <v>5.0220000000000002</v>
      </c>
      <c r="CC38" s="5">
        <v>5.4</v>
      </c>
      <c r="CD38" s="22">
        <f>CC38*$A$38</f>
        <v>5.0220000000000002</v>
      </c>
      <c r="CI38" s="5">
        <v>5.4</v>
      </c>
      <c r="CJ38" s="22">
        <f>CI38*$A$38</f>
        <v>5.0220000000000002</v>
      </c>
      <c r="CO38" s="5">
        <v>5.4</v>
      </c>
      <c r="CP38" s="22">
        <f>CO38*$A$38</f>
        <v>5.0220000000000002</v>
      </c>
      <c r="CU38" s="5">
        <v>5.4</v>
      </c>
      <c r="CV38" s="22">
        <f>CU38*$A$38</f>
        <v>5.0220000000000002</v>
      </c>
      <c r="DA38" s="5">
        <v>5.4</v>
      </c>
      <c r="DB38" s="22">
        <f>DA38*$A$38</f>
        <v>5.0220000000000002</v>
      </c>
      <c r="DG38" s="5">
        <v>5.4</v>
      </c>
      <c r="DH38" s="22">
        <f>DG38*$A$38</f>
        <v>5.0220000000000002</v>
      </c>
      <c r="DM38" s="5">
        <v>5.4</v>
      </c>
      <c r="DN38" s="22">
        <f>DM38*$A$38</f>
        <v>5.0220000000000002</v>
      </c>
      <c r="DS38" s="5">
        <v>5.4</v>
      </c>
      <c r="DT38" s="22">
        <f>DS38*$A$38</f>
        <v>5.0220000000000002</v>
      </c>
    </row>
    <row r="39" spans="1:124" hidden="1" x14ac:dyDescent="0.75">
      <c r="A39" s="21">
        <v>0.93</v>
      </c>
      <c r="B39" s="4" t="s">
        <v>6</v>
      </c>
      <c r="C39" s="5">
        <v>13.96</v>
      </c>
      <c r="D39" s="22">
        <f>C39*$A$39</f>
        <v>12.982800000000001</v>
      </c>
      <c r="I39" s="5">
        <v>10.27</v>
      </c>
      <c r="J39" s="22">
        <f>I39*$A$39</f>
        <v>9.5510999999999999</v>
      </c>
      <c r="O39" s="5">
        <v>21.77</v>
      </c>
      <c r="P39" s="22">
        <f>O39*$A$39</f>
        <v>20.246100000000002</v>
      </c>
      <c r="U39" s="5">
        <v>18.239999999999998</v>
      </c>
      <c r="V39" s="22">
        <f>U39*$A$39</f>
        <v>16.963200000000001</v>
      </c>
      <c r="AA39" s="5">
        <v>50.1</v>
      </c>
      <c r="AB39" s="22">
        <f>AA39*$A$39</f>
        <v>46.593000000000004</v>
      </c>
      <c r="AG39" s="5">
        <v>15.39</v>
      </c>
      <c r="AH39" s="22">
        <f>AG39*$A$39</f>
        <v>14.312700000000001</v>
      </c>
      <c r="AM39" s="5">
        <v>15.39</v>
      </c>
      <c r="AN39" s="22">
        <f>AM39*$A$39</f>
        <v>14.312700000000001</v>
      </c>
      <c r="AS39" s="5">
        <v>14.87</v>
      </c>
      <c r="AT39" s="22">
        <f>AS39*$A$39</f>
        <v>13.8291</v>
      </c>
      <c r="AY39" s="5">
        <v>10.25</v>
      </c>
      <c r="AZ39" s="22">
        <f>AY39*$A$39</f>
        <v>9.5325000000000006</v>
      </c>
      <c r="BE39" s="5">
        <v>14.87</v>
      </c>
      <c r="BF39" s="22">
        <f>BE39*$A$39</f>
        <v>13.8291</v>
      </c>
      <c r="BK39" s="5">
        <v>14.87</v>
      </c>
      <c r="BL39" s="22">
        <f>BK39*$A$39</f>
        <v>13.8291</v>
      </c>
      <c r="BQ39" s="5">
        <v>10.32</v>
      </c>
      <c r="BR39" s="22">
        <f>BQ39*$A$39</f>
        <v>9.5975999999999999</v>
      </c>
      <c r="BW39" s="5">
        <v>13.99</v>
      </c>
      <c r="BX39" s="22">
        <f>BW39*$A$39</f>
        <v>13.010700000000002</v>
      </c>
      <c r="CC39" s="5">
        <v>11.76</v>
      </c>
      <c r="CD39" s="22">
        <f>CC39*$A$39</f>
        <v>10.9368</v>
      </c>
      <c r="CI39" s="5">
        <v>10.089</v>
      </c>
      <c r="CJ39" s="22">
        <f>CI39*$A$39</f>
        <v>9.3827700000000007</v>
      </c>
      <c r="CO39" s="5">
        <v>11.196</v>
      </c>
      <c r="CP39" s="22">
        <f>CO39*$A$39</f>
        <v>10.412280000000001</v>
      </c>
      <c r="CU39" s="5">
        <v>11.196</v>
      </c>
      <c r="CV39" s="22">
        <f>CU39*$A$39</f>
        <v>10.412280000000001</v>
      </c>
      <c r="DA39" s="5">
        <v>7.5420000000000007</v>
      </c>
      <c r="DB39" s="22">
        <f>DA39*$A$39</f>
        <v>7.0140600000000006</v>
      </c>
      <c r="DG39" s="5">
        <v>16.11</v>
      </c>
      <c r="DH39" s="22">
        <f>DG39*$A$39</f>
        <v>14.9823</v>
      </c>
      <c r="DM39" s="5">
        <v>6.9660000000000002</v>
      </c>
      <c r="DN39" s="22">
        <f>DM39*$A$39</f>
        <v>6.4783800000000005</v>
      </c>
      <c r="DS39" s="5">
        <v>10.224</v>
      </c>
      <c r="DT39" s="22">
        <f>DS39*$A$39</f>
        <v>9.5083200000000012</v>
      </c>
    </row>
    <row r="40" spans="1:124" hidden="1" x14ac:dyDescent="0.75">
      <c r="A40" s="21">
        <v>0.93</v>
      </c>
      <c r="B40" s="4" t="s">
        <v>7</v>
      </c>
      <c r="C40" s="5">
        <v>10.8</v>
      </c>
      <c r="D40" s="22">
        <f>C40*$A$40</f>
        <v>10.044</v>
      </c>
      <c r="I40" s="5">
        <v>10.8</v>
      </c>
      <c r="J40" s="22">
        <f>I40*$A$40</f>
        <v>10.044</v>
      </c>
      <c r="O40" s="5">
        <v>14.04</v>
      </c>
      <c r="P40" s="22">
        <f>O40*$A$40</f>
        <v>13.0572</v>
      </c>
      <c r="U40" s="5">
        <v>10.8</v>
      </c>
      <c r="V40" s="22">
        <f>U40*$A$40</f>
        <v>10.044</v>
      </c>
      <c r="AA40" s="5">
        <v>10.8</v>
      </c>
      <c r="AB40" s="22">
        <f>AA40*$A$40</f>
        <v>10.044</v>
      </c>
      <c r="AG40" s="5">
        <v>21.6</v>
      </c>
      <c r="AH40" s="22">
        <f>AG40*$A$40</f>
        <v>20.088000000000001</v>
      </c>
      <c r="AM40" s="5">
        <v>21.6</v>
      </c>
      <c r="AN40" s="22">
        <f>AM40*$A$40</f>
        <v>20.088000000000001</v>
      </c>
      <c r="AS40" s="5">
        <v>10.8</v>
      </c>
      <c r="AT40" s="22">
        <f>AS40*$A$40</f>
        <v>10.044</v>
      </c>
      <c r="AY40" s="5">
        <v>10.8</v>
      </c>
      <c r="AZ40" s="22">
        <f>AY40*$A$40</f>
        <v>10.044</v>
      </c>
      <c r="BE40" s="5">
        <v>10.8</v>
      </c>
      <c r="BF40" s="22">
        <f>BE40*$A$40</f>
        <v>10.044</v>
      </c>
      <c r="BK40" s="5">
        <v>10.8</v>
      </c>
      <c r="BL40" s="22">
        <f>BK40*$A$40</f>
        <v>10.044</v>
      </c>
      <c r="BQ40" s="5">
        <v>10.8</v>
      </c>
      <c r="BR40" s="22">
        <f>BQ40*$A$40</f>
        <v>10.044</v>
      </c>
      <c r="BW40" s="5">
        <v>10.8</v>
      </c>
      <c r="BX40" s="22">
        <f>BW40*$A$40</f>
        <v>10.044</v>
      </c>
      <c r="CC40" s="5">
        <v>11</v>
      </c>
      <c r="CD40" s="22">
        <f>CC40*$A$40</f>
        <v>10.23</v>
      </c>
      <c r="CI40" s="5">
        <v>11</v>
      </c>
      <c r="CJ40" s="22">
        <f>CI40*$A$40</f>
        <v>10.23</v>
      </c>
      <c r="CO40" s="5">
        <v>11</v>
      </c>
      <c r="CP40" s="22">
        <f>CO40*$A$40</f>
        <v>10.23</v>
      </c>
      <c r="CU40" s="5">
        <v>11</v>
      </c>
      <c r="CV40" s="22">
        <f>CU40*$A$40</f>
        <v>10.23</v>
      </c>
      <c r="DA40" s="5">
        <v>11</v>
      </c>
      <c r="DB40" s="22">
        <f>DA40*$A$40</f>
        <v>10.23</v>
      </c>
      <c r="DG40" s="5">
        <v>11</v>
      </c>
      <c r="DH40" s="22">
        <f>DG40*$A$40</f>
        <v>10.23</v>
      </c>
      <c r="DM40" s="5">
        <v>11</v>
      </c>
      <c r="DN40" s="22">
        <f>DM40*$A$40</f>
        <v>10.23</v>
      </c>
      <c r="DS40" s="5">
        <v>11</v>
      </c>
      <c r="DT40" s="22">
        <f>DS40*$A$40</f>
        <v>10.23</v>
      </c>
    </row>
    <row r="41" spans="1:124" hidden="1" x14ac:dyDescent="0.75">
      <c r="A41" s="21">
        <v>0.93</v>
      </c>
      <c r="B41" s="4" t="s">
        <v>8</v>
      </c>
      <c r="C41" s="5">
        <v>17.75</v>
      </c>
      <c r="D41" s="22">
        <f>C41*$A$41</f>
        <v>16.5075</v>
      </c>
      <c r="I41" s="5">
        <v>17.75</v>
      </c>
      <c r="J41" s="22">
        <f>I41*$A$41</f>
        <v>16.5075</v>
      </c>
      <c r="O41" s="5">
        <v>17.75</v>
      </c>
      <c r="P41" s="22">
        <f>O41*$A$41</f>
        <v>16.5075</v>
      </c>
      <c r="U41" s="5">
        <v>17.75</v>
      </c>
      <c r="V41" s="22">
        <f>U41*$A$41</f>
        <v>16.5075</v>
      </c>
      <c r="AA41" s="5">
        <v>87.75</v>
      </c>
      <c r="AB41" s="22">
        <f>AA41*$A$41</f>
        <v>81.607500000000002</v>
      </c>
      <c r="AG41" s="5">
        <v>17.75</v>
      </c>
      <c r="AH41" s="22">
        <f>AG41*$A$41</f>
        <v>16.5075</v>
      </c>
      <c r="AM41" s="5">
        <v>17.75</v>
      </c>
      <c r="AN41" s="22">
        <f>AM41*$A$41</f>
        <v>16.5075</v>
      </c>
      <c r="AS41" s="5">
        <v>17.75</v>
      </c>
      <c r="AT41" s="22">
        <f>AS41*$A$41</f>
        <v>16.5075</v>
      </c>
      <c r="AY41" s="5">
        <v>17.75</v>
      </c>
      <c r="AZ41" s="22">
        <f>AY41*$A$41</f>
        <v>16.5075</v>
      </c>
      <c r="BE41" s="5">
        <v>17.75</v>
      </c>
      <c r="BF41" s="22">
        <f>BE41*$A$41</f>
        <v>16.5075</v>
      </c>
      <c r="BK41" s="5">
        <v>17.75</v>
      </c>
      <c r="BL41" s="22">
        <f>BK41*$A$41</f>
        <v>16.5075</v>
      </c>
      <c r="BQ41" s="5">
        <v>17.75</v>
      </c>
      <c r="BR41" s="22">
        <f>BQ41*$A$41</f>
        <v>16.5075</v>
      </c>
      <c r="BW41" s="5">
        <v>17.75</v>
      </c>
      <c r="BX41" s="22">
        <f>BW41*$A$41</f>
        <v>16.5075</v>
      </c>
      <c r="CC41" s="5">
        <v>17.75</v>
      </c>
      <c r="CD41" s="22">
        <f>CC41*$A$41</f>
        <v>16.5075</v>
      </c>
      <c r="CI41" s="5">
        <v>17.75</v>
      </c>
      <c r="CJ41" s="22">
        <f>CI41*$A$41</f>
        <v>16.5075</v>
      </c>
      <c r="CO41" s="5">
        <v>17.75</v>
      </c>
      <c r="CP41" s="22">
        <f>CO41*$A$41</f>
        <v>16.5075</v>
      </c>
      <c r="CU41" s="5">
        <v>17.75</v>
      </c>
      <c r="CV41" s="22">
        <f>CU41*$A$41</f>
        <v>16.5075</v>
      </c>
      <c r="DA41" s="5">
        <v>17.75</v>
      </c>
      <c r="DB41" s="22">
        <f>DA41*$A$41</f>
        <v>16.5075</v>
      </c>
      <c r="DG41" s="5">
        <v>17.75</v>
      </c>
      <c r="DH41" s="22">
        <f>DG41*$A$41</f>
        <v>16.5075</v>
      </c>
      <c r="DM41" s="5">
        <v>17.75</v>
      </c>
      <c r="DN41" s="22">
        <f>DM41*$A$41</f>
        <v>16.5075</v>
      </c>
      <c r="DS41" s="5">
        <v>17.75</v>
      </c>
      <c r="DT41" s="22">
        <f>DS41*$A$41</f>
        <v>16.5075</v>
      </c>
    </row>
    <row r="42" spans="1:124" hidden="1" x14ac:dyDescent="0.75">
      <c r="A42" s="21">
        <v>0.93</v>
      </c>
      <c r="B42" s="4" t="s">
        <v>9</v>
      </c>
      <c r="C42" s="5">
        <v>20</v>
      </c>
      <c r="D42" s="22">
        <f>C42*$A$42</f>
        <v>18.600000000000001</v>
      </c>
      <c r="I42" s="5">
        <v>20</v>
      </c>
      <c r="J42" s="22">
        <f>I42*$A$42</f>
        <v>18.600000000000001</v>
      </c>
      <c r="O42" s="5">
        <v>20</v>
      </c>
      <c r="P42" s="22">
        <f>O42*$A$42</f>
        <v>18.600000000000001</v>
      </c>
      <c r="U42" s="5">
        <v>20</v>
      </c>
      <c r="V42" s="22">
        <f>U42*$A$42</f>
        <v>18.600000000000001</v>
      </c>
      <c r="AA42" s="5">
        <v>20</v>
      </c>
      <c r="AB42" s="22">
        <f>AA42*$A$42</f>
        <v>18.600000000000001</v>
      </c>
      <c r="AG42" s="5">
        <v>20</v>
      </c>
      <c r="AH42" s="22">
        <f>AG42*$A$42</f>
        <v>18.600000000000001</v>
      </c>
      <c r="AM42" s="5">
        <v>20</v>
      </c>
      <c r="AN42" s="22">
        <f>AM42*$A$42</f>
        <v>18.600000000000001</v>
      </c>
      <c r="AS42" s="5">
        <v>20</v>
      </c>
      <c r="AT42" s="22">
        <f>AS42*$A$42</f>
        <v>18.600000000000001</v>
      </c>
      <c r="AY42" s="5">
        <v>20</v>
      </c>
      <c r="AZ42" s="22">
        <f>AY42*$A$42</f>
        <v>18.600000000000001</v>
      </c>
      <c r="BE42" s="5">
        <v>20</v>
      </c>
      <c r="BF42" s="22">
        <f>BE42*$A$42</f>
        <v>18.600000000000001</v>
      </c>
      <c r="BK42" s="5">
        <v>20</v>
      </c>
      <c r="BL42" s="22">
        <f>BK42*$A$42</f>
        <v>18.600000000000001</v>
      </c>
      <c r="BQ42" s="5">
        <v>20</v>
      </c>
      <c r="BR42" s="22">
        <f>BQ42*$A$42</f>
        <v>18.600000000000001</v>
      </c>
      <c r="BW42" s="5">
        <v>20</v>
      </c>
      <c r="BX42" s="22">
        <f>BW42*$A$42</f>
        <v>18.600000000000001</v>
      </c>
      <c r="CC42" s="5">
        <v>20</v>
      </c>
      <c r="CD42" s="22">
        <f>CC42*$A$42</f>
        <v>18.600000000000001</v>
      </c>
      <c r="CI42" s="5">
        <v>20</v>
      </c>
      <c r="CJ42" s="22">
        <f>CI42*$A$42</f>
        <v>18.600000000000001</v>
      </c>
      <c r="CO42" s="5">
        <v>20</v>
      </c>
      <c r="CP42" s="22">
        <f>CO42*$A$42</f>
        <v>18.600000000000001</v>
      </c>
      <c r="CU42" s="5">
        <v>20</v>
      </c>
      <c r="CV42" s="22">
        <f>CU42*$A$42</f>
        <v>18.600000000000001</v>
      </c>
      <c r="DA42" s="5">
        <v>20</v>
      </c>
      <c r="DB42" s="22">
        <f>DA42*$A$42</f>
        <v>18.600000000000001</v>
      </c>
      <c r="DG42" s="5">
        <v>20</v>
      </c>
      <c r="DH42" s="22">
        <f>DG42*$A$42</f>
        <v>18.600000000000001</v>
      </c>
      <c r="DM42" s="5">
        <v>20</v>
      </c>
      <c r="DN42" s="22">
        <f>DM42*$A$42</f>
        <v>18.600000000000001</v>
      </c>
      <c r="DS42" s="5">
        <v>20</v>
      </c>
      <c r="DT42" s="22">
        <f>DS42*$A$42</f>
        <v>18.600000000000001</v>
      </c>
    </row>
    <row r="43" spans="1:124" hidden="1" x14ac:dyDescent="0.75">
      <c r="A43" s="21">
        <v>0.93</v>
      </c>
      <c r="B43" s="4" t="s">
        <v>10</v>
      </c>
      <c r="C43" s="5">
        <v>11.03</v>
      </c>
      <c r="D43" s="22">
        <f>C43*$A$43</f>
        <v>10.257899999999999</v>
      </c>
      <c r="I43" s="5">
        <v>15.93</v>
      </c>
      <c r="J43" s="22">
        <f>I43*$A$43</f>
        <v>14.8149</v>
      </c>
      <c r="O43" s="5">
        <v>9.8000000000000007</v>
      </c>
      <c r="P43" s="22">
        <f>O43*$A$43</f>
        <v>9.1140000000000008</v>
      </c>
      <c r="U43" s="5">
        <v>29.41</v>
      </c>
      <c r="V43" s="22">
        <f>U43*$A$43</f>
        <v>27.351300000000002</v>
      </c>
      <c r="AA43" s="5">
        <v>34.31</v>
      </c>
      <c r="AB43" s="22">
        <f>AA43*$A$43</f>
        <v>31.908300000000004</v>
      </c>
      <c r="AG43" s="5">
        <v>13.48</v>
      </c>
      <c r="AH43" s="22">
        <f>AG43*$A$43</f>
        <v>12.5364</v>
      </c>
      <c r="AM43" s="5">
        <v>13.48</v>
      </c>
      <c r="AN43" s="22">
        <f>AM43*$A$43</f>
        <v>12.5364</v>
      </c>
      <c r="AS43" s="5">
        <v>19.600000000000001</v>
      </c>
      <c r="AT43" s="22">
        <f>AS43*$A$43</f>
        <v>18.228000000000002</v>
      </c>
      <c r="AY43" s="5">
        <v>15.93</v>
      </c>
      <c r="AZ43" s="22">
        <f>AY43*$A$43</f>
        <v>14.8149</v>
      </c>
      <c r="BE43" s="5">
        <v>19.600000000000001</v>
      </c>
      <c r="BF43" s="22">
        <f>BE43*$A$43</f>
        <v>18.228000000000002</v>
      </c>
      <c r="BK43" s="5">
        <v>19.600000000000001</v>
      </c>
      <c r="BL43" s="22">
        <f>BK43*$A$43</f>
        <v>18.228000000000002</v>
      </c>
      <c r="BQ43" s="5">
        <v>17.149999999999999</v>
      </c>
      <c r="BR43" s="22">
        <f>BQ43*$A$43</f>
        <v>15.949499999999999</v>
      </c>
      <c r="BW43" s="5">
        <v>6.13</v>
      </c>
      <c r="BX43" s="22">
        <f>BW43*$A$43</f>
        <v>5.7008999999999999</v>
      </c>
      <c r="CC43" s="5">
        <v>12.49</v>
      </c>
      <c r="CD43" s="22">
        <f>CC43*$A$43</f>
        <v>11.6157</v>
      </c>
      <c r="CI43" s="5">
        <v>11.3805</v>
      </c>
      <c r="CJ43" s="22">
        <f>CI43*$A$43</f>
        <v>10.583864999999999</v>
      </c>
      <c r="CO43" s="5">
        <v>11.385</v>
      </c>
      <c r="CP43" s="22">
        <f>CO43*$A$43</f>
        <v>10.588050000000001</v>
      </c>
      <c r="CU43" s="5">
        <v>11.385</v>
      </c>
      <c r="CV43" s="22">
        <f>CU43*$A$43</f>
        <v>10.588050000000001</v>
      </c>
      <c r="DA43" s="5">
        <v>8.4779999999999998</v>
      </c>
      <c r="DB43" s="22">
        <f>DA43*$A$43</f>
        <v>7.8845400000000003</v>
      </c>
      <c r="DG43" s="5">
        <v>11.223000000000001</v>
      </c>
      <c r="DH43" s="22">
        <f>DG43*$A$43</f>
        <v>10.437390000000001</v>
      </c>
      <c r="DM43" s="5">
        <v>8.6400000000000023</v>
      </c>
      <c r="DN43" s="22">
        <f>DM43*$A$43</f>
        <v>8.0352000000000032</v>
      </c>
      <c r="DS43" s="5">
        <v>10.26</v>
      </c>
      <c r="DT43" s="22">
        <f>DS43*$A$43</f>
        <v>9.5418000000000003</v>
      </c>
    </row>
    <row r="44" spans="1:124" hidden="1" x14ac:dyDescent="0.75">
      <c r="A44" s="21">
        <v>0.9</v>
      </c>
      <c r="B44" s="4" t="s">
        <v>11</v>
      </c>
      <c r="C44" s="5">
        <v>15.12</v>
      </c>
      <c r="D44" s="22">
        <f>C44*$A$44</f>
        <v>13.607999999999999</v>
      </c>
      <c r="I44" s="5">
        <v>12.65</v>
      </c>
      <c r="J44" s="22">
        <f>I44*$A$44</f>
        <v>11.385</v>
      </c>
      <c r="O44" s="5">
        <v>11.09</v>
      </c>
      <c r="P44" s="22">
        <f>O44*$A$44</f>
        <v>9.9809999999999999</v>
      </c>
      <c r="U44" s="5">
        <v>11.24</v>
      </c>
      <c r="V44" s="22">
        <f>U44*$A$44</f>
        <v>10.116</v>
      </c>
      <c r="AA44" s="5">
        <v>21.76</v>
      </c>
      <c r="AB44" s="22">
        <f>AA44*$A$44</f>
        <v>19.584000000000003</v>
      </c>
      <c r="AG44" s="5">
        <v>11.35</v>
      </c>
      <c r="AH44" s="22">
        <f>AG44*$A$44</f>
        <v>10.215</v>
      </c>
      <c r="AM44" s="5">
        <v>11.35</v>
      </c>
      <c r="AN44" s="22">
        <f>AM44*$A$44</f>
        <v>10.215</v>
      </c>
      <c r="AS44" s="5">
        <v>13.76</v>
      </c>
      <c r="AT44" s="22">
        <f>AS44*$A$44</f>
        <v>12.384</v>
      </c>
      <c r="AY44" s="5">
        <v>11.86</v>
      </c>
      <c r="AZ44" s="22">
        <f>AY44*$A$44</f>
        <v>10.673999999999999</v>
      </c>
      <c r="BE44" s="5">
        <v>13.76</v>
      </c>
      <c r="BF44" s="22">
        <f>BE44*$A$44</f>
        <v>12.384</v>
      </c>
      <c r="BK44" s="5">
        <v>13.76</v>
      </c>
      <c r="BL44" s="22">
        <f>BK44*$A$44</f>
        <v>12.384</v>
      </c>
      <c r="BQ44" s="5">
        <v>12.85</v>
      </c>
      <c r="BR44" s="22">
        <f>BQ44*$A$44</f>
        <v>11.565</v>
      </c>
      <c r="BW44" s="5">
        <v>10.34</v>
      </c>
      <c r="BX44" s="22">
        <f>BW44*$A$44</f>
        <v>9.3060000000000009</v>
      </c>
      <c r="CC44" s="5">
        <v>13.35</v>
      </c>
      <c r="CD44" s="22">
        <f>CC44*$A$44</f>
        <v>12.015000000000001</v>
      </c>
      <c r="CI44" s="5">
        <v>12.537000000000001</v>
      </c>
      <c r="CJ44" s="22">
        <f>CI44*$A$44</f>
        <v>11.283300000000001</v>
      </c>
      <c r="CO44" s="5">
        <v>12.5388</v>
      </c>
      <c r="CP44" s="22">
        <f>CO44*$A$44</f>
        <v>11.28492</v>
      </c>
      <c r="CU44" s="5">
        <v>12.5388</v>
      </c>
      <c r="CV44" s="22">
        <f>CU44*$A$44</f>
        <v>11.28492</v>
      </c>
      <c r="DA44" s="5">
        <v>11.41812</v>
      </c>
      <c r="DB44" s="22">
        <f>DA44*$A$44</f>
        <v>10.276308</v>
      </c>
      <c r="DG44" s="5">
        <v>12.384</v>
      </c>
      <c r="DH44" s="22">
        <f>DG44*$A$44</f>
        <v>11.1456</v>
      </c>
      <c r="DM44" s="5">
        <v>12.461400000000001</v>
      </c>
      <c r="DN44" s="22">
        <f>DM44*$A$44</f>
        <v>11.215260000000001</v>
      </c>
      <c r="DS44" s="5">
        <v>16.559999999999999</v>
      </c>
      <c r="DT44" s="22">
        <f>DS44*$A$44</f>
        <v>14.904</v>
      </c>
    </row>
    <row r="45" spans="1:124" hidden="1" x14ac:dyDescent="0.75"/>
    <row r="46" spans="1:124" hidden="1" x14ac:dyDescent="0.75">
      <c r="A46" s="21">
        <v>0.88</v>
      </c>
      <c r="B46" s="4" t="s">
        <v>14</v>
      </c>
      <c r="C46" s="5">
        <v>103.67</v>
      </c>
      <c r="D46" s="22">
        <f>C46*$A$46</f>
        <v>91.229600000000005</v>
      </c>
      <c r="I46" s="5">
        <v>103.67</v>
      </c>
      <c r="J46" s="22">
        <f>I46*$A$46</f>
        <v>91.229600000000005</v>
      </c>
      <c r="O46" s="5">
        <v>103.67</v>
      </c>
      <c r="P46" s="22">
        <f>O46*$A$46</f>
        <v>91.229600000000005</v>
      </c>
      <c r="U46" s="5">
        <v>101.43</v>
      </c>
      <c r="V46" s="22">
        <f>U46*$A$46</f>
        <v>89.258400000000009</v>
      </c>
      <c r="AA46" s="5">
        <v>101.43</v>
      </c>
      <c r="AB46" s="22">
        <f>AA46*$A$46</f>
        <v>89.258400000000009</v>
      </c>
      <c r="AG46" s="5">
        <v>103.67</v>
      </c>
      <c r="AH46" s="22">
        <f>AG46*$A$46</f>
        <v>91.229600000000005</v>
      </c>
      <c r="AM46" s="5">
        <v>103.67</v>
      </c>
      <c r="AN46" s="22">
        <f>AM46*$A$46</f>
        <v>91.229600000000005</v>
      </c>
      <c r="AS46" s="5">
        <v>103.67</v>
      </c>
      <c r="AT46" s="22">
        <f>AS46*$A$46</f>
        <v>91.229600000000005</v>
      </c>
      <c r="AY46" s="5">
        <v>103.67</v>
      </c>
      <c r="AZ46" s="22">
        <f>AY46*$A$46</f>
        <v>91.229600000000005</v>
      </c>
      <c r="BE46" s="5">
        <v>103.67</v>
      </c>
      <c r="BF46" s="22">
        <f>BE46*$A$46</f>
        <v>91.229600000000005</v>
      </c>
      <c r="BK46" s="5">
        <v>103.67</v>
      </c>
      <c r="BL46" s="22">
        <f>BK46*$A$46</f>
        <v>91.229600000000005</v>
      </c>
      <c r="BQ46" s="5">
        <v>103.67</v>
      </c>
      <c r="BR46" s="22">
        <f>BQ46*$A$46</f>
        <v>91.229600000000005</v>
      </c>
      <c r="BW46" s="5">
        <v>103.67</v>
      </c>
      <c r="BX46" s="22">
        <f>BW46*$A$46</f>
        <v>91.229600000000005</v>
      </c>
      <c r="CC46" s="5">
        <v>103.67</v>
      </c>
      <c r="CD46" s="22">
        <f>CC46*$A$46</f>
        <v>91.229600000000005</v>
      </c>
      <c r="CI46" s="5">
        <v>103.67</v>
      </c>
      <c r="CJ46" s="22">
        <f>CI46*$A$46</f>
        <v>91.229600000000005</v>
      </c>
      <c r="CO46" s="5">
        <v>103.67</v>
      </c>
      <c r="CP46" s="22">
        <f>CO46*$A$46</f>
        <v>91.229600000000005</v>
      </c>
      <c r="CU46" s="5">
        <v>103.67</v>
      </c>
      <c r="CV46" s="22">
        <f>CU46*$A$46</f>
        <v>91.229600000000005</v>
      </c>
      <c r="DA46" s="5">
        <v>103.67</v>
      </c>
      <c r="DB46" s="22">
        <f>DA46*$A$46</f>
        <v>91.229600000000005</v>
      </c>
      <c r="DG46" s="5">
        <v>103.67</v>
      </c>
      <c r="DH46" s="22">
        <f>DG46*$A$46</f>
        <v>91.229600000000005</v>
      </c>
      <c r="DM46" s="5">
        <v>103.67</v>
      </c>
      <c r="DN46" s="22">
        <f>DM46*$A$46</f>
        <v>91.229600000000005</v>
      </c>
      <c r="DS46" s="5">
        <v>103.67</v>
      </c>
      <c r="DT46" s="22">
        <f>DS46*$A$46</f>
        <v>91.229600000000005</v>
      </c>
    </row>
    <row r="47" spans="1:124" ht="26" hidden="1" thickBot="1" x14ac:dyDescent="0.8">
      <c r="A47" s="21">
        <v>0.88</v>
      </c>
      <c r="B47" s="4" t="s">
        <v>4</v>
      </c>
      <c r="C47" s="5">
        <v>86.59</v>
      </c>
      <c r="D47" s="22">
        <f>C47*$A$47</f>
        <v>76.199200000000005</v>
      </c>
      <c r="I47" s="5">
        <v>86.59</v>
      </c>
      <c r="J47" s="22">
        <f>I47*$A$47</f>
        <v>76.199200000000005</v>
      </c>
      <c r="O47" s="5">
        <v>86.59</v>
      </c>
      <c r="P47" s="22">
        <f>O47*$A$47</f>
        <v>76.199200000000005</v>
      </c>
      <c r="U47" s="5">
        <v>89.15</v>
      </c>
      <c r="V47" s="22">
        <f>U47*$A$47</f>
        <v>78.452000000000012</v>
      </c>
      <c r="AA47" s="5">
        <v>89.15</v>
      </c>
      <c r="AB47" s="22">
        <f>AA47*$A$47</f>
        <v>78.452000000000012</v>
      </c>
      <c r="AG47" s="5">
        <v>86.59</v>
      </c>
      <c r="AH47" s="22">
        <f>AG47*$A$47</f>
        <v>76.199200000000005</v>
      </c>
      <c r="AM47" s="5">
        <v>86.59</v>
      </c>
      <c r="AN47" s="22">
        <f>AM47*$A$47</f>
        <v>76.199200000000005</v>
      </c>
      <c r="AS47" s="5">
        <v>86.59</v>
      </c>
      <c r="AT47" s="22">
        <f>AS47*$A$47</f>
        <v>76.199200000000005</v>
      </c>
      <c r="AY47" s="5">
        <v>86.59</v>
      </c>
      <c r="AZ47" s="22">
        <f>AY47*$A$47</f>
        <v>76.199200000000005</v>
      </c>
      <c r="BE47" s="5">
        <v>86.59</v>
      </c>
      <c r="BF47" s="22">
        <f>BE47*$A$47</f>
        <v>76.199200000000005</v>
      </c>
      <c r="BK47" s="5">
        <v>86.59</v>
      </c>
      <c r="BL47" s="22">
        <f>BK47*$A$47</f>
        <v>76.199200000000005</v>
      </c>
      <c r="BQ47" s="5">
        <v>86.59</v>
      </c>
      <c r="BR47" s="22">
        <f>BQ47*$A$47</f>
        <v>76.199200000000005</v>
      </c>
      <c r="BW47" s="5">
        <v>86.59</v>
      </c>
      <c r="BX47" s="22">
        <f>BW47*$A$47</f>
        <v>76.199200000000005</v>
      </c>
      <c r="CC47" s="5">
        <v>86.59</v>
      </c>
      <c r="CD47" s="22">
        <f>CC47*$A$47</f>
        <v>76.199200000000005</v>
      </c>
      <c r="CI47" s="5">
        <v>86.59</v>
      </c>
      <c r="CJ47" s="22">
        <f>CI47*$A$47</f>
        <v>76.199200000000005</v>
      </c>
      <c r="CO47" s="5">
        <v>86.59</v>
      </c>
      <c r="CP47" s="22">
        <f>CO47*$A$47</f>
        <v>76.199200000000005</v>
      </c>
      <c r="CU47" s="5">
        <v>86.59</v>
      </c>
      <c r="CV47" s="22">
        <f>CU47*$A$47</f>
        <v>76.199200000000005</v>
      </c>
      <c r="DA47" s="5">
        <v>86.59</v>
      </c>
      <c r="DB47" s="22">
        <f>DA47*$A$47</f>
        <v>76.199200000000005</v>
      </c>
      <c r="DG47" s="5">
        <v>86.59</v>
      </c>
      <c r="DH47" s="22">
        <f>DG47*$A$47</f>
        <v>76.199200000000005</v>
      </c>
      <c r="DM47" s="5">
        <v>86.59</v>
      </c>
      <c r="DN47" s="22">
        <f>DM47*$A$47</f>
        <v>76.199200000000005</v>
      </c>
      <c r="DS47" s="5">
        <v>86.59</v>
      </c>
      <c r="DT47" s="22">
        <f>DS47*$A$47</f>
        <v>76.199200000000005</v>
      </c>
    </row>
    <row r="48" spans="1:124" ht="26" hidden="1" thickBot="1" x14ac:dyDescent="0.8">
      <c r="A48" s="21">
        <v>0.88</v>
      </c>
      <c r="B48" s="4" t="s">
        <v>16</v>
      </c>
      <c r="C48" s="14">
        <v>27</v>
      </c>
      <c r="D48" s="22">
        <f>C48*$A$48</f>
        <v>23.76</v>
      </c>
      <c r="I48" s="14">
        <v>27</v>
      </c>
      <c r="J48" s="22">
        <f>I48*$A$48</f>
        <v>23.76</v>
      </c>
      <c r="O48" s="14">
        <v>27</v>
      </c>
      <c r="P48" s="22">
        <f>O48*$A$48</f>
        <v>23.76</v>
      </c>
      <c r="U48" s="14">
        <v>27</v>
      </c>
      <c r="V48" s="22">
        <f>U48*$A$48</f>
        <v>23.76</v>
      </c>
      <c r="AA48" s="14">
        <v>27</v>
      </c>
      <c r="AB48" s="22">
        <f>AA48*$A$48</f>
        <v>23.76</v>
      </c>
      <c r="AG48" s="14">
        <v>27</v>
      </c>
      <c r="AH48" s="22">
        <f>AG48*$A$48</f>
        <v>23.76</v>
      </c>
      <c r="AM48" s="14">
        <v>27</v>
      </c>
      <c r="AN48" s="22">
        <f>AM48*$A$48</f>
        <v>23.76</v>
      </c>
      <c r="AS48" s="14">
        <v>27</v>
      </c>
      <c r="AT48" s="22">
        <f>AS48*$A$48</f>
        <v>23.76</v>
      </c>
      <c r="AY48" s="14">
        <v>27</v>
      </c>
      <c r="AZ48" s="22">
        <f>AY48*$A$48</f>
        <v>23.76</v>
      </c>
      <c r="BE48" s="14">
        <v>27</v>
      </c>
      <c r="BF48" s="22">
        <f>BE48*$A$48</f>
        <v>23.76</v>
      </c>
      <c r="BK48" s="14">
        <v>27</v>
      </c>
      <c r="BL48" s="22">
        <f>BK48*$A$48</f>
        <v>23.76</v>
      </c>
      <c r="BQ48" s="14">
        <v>27</v>
      </c>
      <c r="BR48" s="22">
        <f>BQ48*$A$48</f>
        <v>23.76</v>
      </c>
      <c r="BW48" s="14">
        <v>27</v>
      </c>
      <c r="BX48" s="22">
        <f>BW48*$A$48</f>
        <v>23.76</v>
      </c>
      <c r="CC48" s="14">
        <v>27</v>
      </c>
      <c r="CD48" s="22">
        <f>CC48*$A$48</f>
        <v>23.76</v>
      </c>
      <c r="CI48" s="14">
        <v>27</v>
      </c>
      <c r="CJ48" s="22">
        <f>CI48*$A$48</f>
        <v>23.76</v>
      </c>
      <c r="CO48" s="14">
        <v>27</v>
      </c>
      <c r="CP48" s="22">
        <f>CO48*$A$48</f>
        <v>23.76</v>
      </c>
      <c r="CU48" s="14">
        <v>27</v>
      </c>
      <c r="CV48" s="22">
        <f>CU48*$A$48</f>
        <v>23.76</v>
      </c>
      <c r="DA48" s="14">
        <v>27</v>
      </c>
      <c r="DB48" s="22">
        <f>DA48*$A$48</f>
        <v>23.76</v>
      </c>
      <c r="DG48" s="14">
        <v>27</v>
      </c>
      <c r="DH48" s="22">
        <f>DG48*$A$48</f>
        <v>23.76</v>
      </c>
      <c r="DM48" s="14">
        <v>27</v>
      </c>
      <c r="DN48" s="22">
        <f>DM48*$A$48</f>
        <v>23.76</v>
      </c>
      <c r="DS48" s="14">
        <v>27</v>
      </c>
      <c r="DT48" s="22">
        <f>DS48*$A$48</f>
        <v>23.76</v>
      </c>
    </row>
    <row r="49" hidden="1" x14ac:dyDescent="0.75"/>
  </sheetData>
  <mergeCells count="231">
    <mergeCell ref="B29:F29"/>
    <mergeCell ref="B30:F30"/>
    <mergeCell ref="H2:L2"/>
    <mergeCell ref="H3:H4"/>
    <mergeCell ref="I3:I4"/>
    <mergeCell ref="J3:J4"/>
    <mergeCell ref="K3:K4"/>
    <mergeCell ref="L3:L4"/>
    <mergeCell ref="H19:H20"/>
    <mergeCell ref="I19:L20"/>
    <mergeCell ref="B19:B20"/>
    <mergeCell ref="C19:F20"/>
    <mergeCell ref="B2:F2"/>
    <mergeCell ref="B28:F28"/>
    <mergeCell ref="C3:C4"/>
    <mergeCell ref="D3:D4"/>
    <mergeCell ref="E3:E4"/>
    <mergeCell ref="F3:F4"/>
    <mergeCell ref="B3:B4"/>
    <mergeCell ref="H28:L28"/>
    <mergeCell ref="H29:L29"/>
    <mergeCell ref="H30:L30"/>
    <mergeCell ref="Z2:AD2"/>
    <mergeCell ref="Z3:Z4"/>
    <mergeCell ref="AA3:AA4"/>
    <mergeCell ref="AB3:AB4"/>
    <mergeCell ref="AC3:AC4"/>
    <mergeCell ref="O19:R20"/>
    <mergeCell ref="AD3:AD4"/>
    <mergeCell ref="Z19:Z20"/>
    <mergeCell ref="AA19:AD20"/>
    <mergeCell ref="N28:R28"/>
    <mergeCell ref="N29:R29"/>
    <mergeCell ref="N30:R30"/>
    <mergeCell ref="T2:X2"/>
    <mergeCell ref="T3:T4"/>
    <mergeCell ref="U3:U4"/>
    <mergeCell ref="V3:V4"/>
    <mergeCell ref="W3:W4"/>
    <mergeCell ref="X3:X4"/>
    <mergeCell ref="N2:R2"/>
    <mergeCell ref="N3:N4"/>
    <mergeCell ref="O3:O4"/>
    <mergeCell ref="P3:P4"/>
    <mergeCell ref="Q3:Q4"/>
    <mergeCell ref="R3:R4"/>
    <mergeCell ref="N19:N20"/>
    <mergeCell ref="Z28:AD28"/>
    <mergeCell ref="Z29:AD29"/>
    <mergeCell ref="Z30:AD30"/>
    <mergeCell ref="T19:T20"/>
    <mergeCell ref="U19:X20"/>
    <mergeCell ref="T28:X28"/>
    <mergeCell ref="T29:X29"/>
    <mergeCell ref="T30:X30"/>
    <mergeCell ref="AR2:AV2"/>
    <mergeCell ref="AR3:AR4"/>
    <mergeCell ref="AS3:AS4"/>
    <mergeCell ref="AT3:AT4"/>
    <mergeCell ref="AU3:AU4"/>
    <mergeCell ref="AF2:AJ2"/>
    <mergeCell ref="AF3:AF4"/>
    <mergeCell ref="AG3:AG4"/>
    <mergeCell ref="AH3:AH4"/>
    <mergeCell ref="AI3:AI4"/>
    <mergeCell ref="AJ3:AJ4"/>
    <mergeCell ref="AV3:AV4"/>
    <mergeCell ref="AR19:AR20"/>
    <mergeCell ref="AS19:AV20"/>
    <mergeCell ref="AR28:AV28"/>
    <mergeCell ref="AR29:AV29"/>
    <mergeCell ref="AR30:AV30"/>
    <mergeCell ref="AF19:AF20"/>
    <mergeCell ref="AG19:AJ20"/>
    <mergeCell ref="AF28:AJ28"/>
    <mergeCell ref="AF29:AJ29"/>
    <mergeCell ref="AF30:AJ30"/>
    <mergeCell ref="BD2:BH2"/>
    <mergeCell ref="BD3:BD4"/>
    <mergeCell ref="BE3:BE4"/>
    <mergeCell ref="BF3:BF4"/>
    <mergeCell ref="BG3:BG4"/>
    <mergeCell ref="AX2:BB2"/>
    <mergeCell ref="AX3:AX4"/>
    <mergeCell ref="AY3:AY4"/>
    <mergeCell ref="AZ3:AZ4"/>
    <mergeCell ref="BA3:BA4"/>
    <mergeCell ref="BB3:BB4"/>
    <mergeCell ref="BH3:BH4"/>
    <mergeCell ref="BD19:BD20"/>
    <mergeCell ref="BE19:BH20"/>
    <mergeCell ref="BD28:BH28"/>
    <mergeCell ref="BD29:BH29"/>
    <mergeCell ref="BD30:BH30"/>
    <mergeCell ref="AX19:AX20"/>
    <mergeCell ref="AY19:BB20"/>
    <mergeCell ref="AX28:BB28"/>
    <mergeCell ref="AX29:BB29"/>
    <mergeCell ref="AX30:BB30"/>
    <mergeCell ref="BV30:BZ30"/>
    <mergeCell ref="BP19:BP20"/>
    <mergeCell ref="BQ19:BT20"/>
    <mergeCell ref="BP30:BT30"/>
    <mergeCell ref="BV2:BZ2"/>
    <mergeCell ref="BV3:BV4"/>
    <mergeCell ref="BW3:BW4"/>
    <mergeCell ref="BX3:BX4"/>
    <mergeCell ref="BY3:BY4"/>
    <mergeCell ref="BP2:BT2"/>
    <mergeCell ref="BP3:BP4"/>
    <mergeCell ref="BQ3:BQ4"/>
    <mergeCell ref="BR3:BR4"/>
    <mergeCell ref="BS3:BS4"/>
    <mergeCell ref="BP29:BT29"/>
    <mergeCell ref="BV28:BZ28"/>
    <mergeCell ref="BV29:BZ29"/>
    <mergeCell ref="CB2:CF2"/>
    <mergeCell ref="CB3:CB4"/>
    <mergeCell ref="CC3:CC4"/>
    <mergeCell ref="CD3:CD4"/>
    <mergeCell ref="CE3:CE4"/>
    <mergeCell ref="BT3:BT4"/>
    <mergeCell ref="BZ3:BZ4"/>
    <mergeCell ref="BV19:BV20"/>
    <mergeCell ref="BW19:BZ20"/>
    <mergeCell ref="AL2:AP2"/>
    <mergeCell ref="AL3:AL4"/>
    <mergeCell ref="AM3:AM4"/>
    <mergeCell ref="AN3:AN4"/>
    <mergeCell ref="AO3:AO4"/>
    <mergeCell ref="DL2:DP2"/>
    <mergeCell ref="DL3:DL4"/>
    <mergeCell ref="DM3:DM4"/>
    <mergeCell ref="DN3:DN4"/>
    <mergeCell ref="DO3:DO4"/>
    <mergeCell ref="DP3:DP4"/>
    <mergeCell ref="DJ3:DJ4"/>
    <mergeCell ref="DF2:DJ2"/>
    <mergeCell ref="DF3:DF4"/>
    <mergeCell ref="DG3:DG4"/>
    <mergeCell ref="DH3:DH4"/>
    <mergeCell ref="DI3:DI4"/>
    <mergeCell ref="CZ2:DD2"/>
    <mergeCell ref="CZ3:CZ4"/>
    <mergeCell ref="DA3:DA4"/>
    <mergeCell ref="DB3:DB4"/>
    <mergeCell ref="DC3:DC4"/>
    <mergeCell ref="DD3:DD4"/>
    <mergeCell ref="CR3:CR4"/>
    <mergeCell ref="AP3:AP4"/>
    <mergeCell ref="AL19:AL20"/>
    <mergeCell ref="AM19:AP20"/>
    <mergeCell ref="AL28:AP28"/>
    <mergeCell ref="AL29:AP29"/>
    <mergeCell ref="AL30:AP30"/>
    <mergeCell ref="DL19:DL20"/>
    <mergeCell ref="DM19:DP20"/>
    <mergeCell ref="DL28:DP28"/>
    <mergeCell ref="DL29:DP29"/>
    <mergeCell ref="DL30:DP30"/>
    <mergeCell ref="DF19:DF20"/>
    <mergeCell ref="DG19:DJ20"/>
    <mergeCell ref="DF28:DJ28"/>
    <mergeCell ref="DF29:DJ29"/>
    <mergeCell ref="DF30:DJ30"/>
    <mergeCell ref="CZ19:CZ20"/>
    <mergeCell ref="DA19:DD20"/>
    <mergeCell ref="CZ28:DD28"/>
    <mergeCell ref="CZ29:DD29"/>
    <mergeCell ref="CZ30:DD30"/>
    <mergeCell ref="CN19:CN20"/>
    <mergeCell ref="CO19:CR20"/>
    <mergeCell ref="CN28:CR28"/>
    <mergeCell ref="CT2:CX2"/>
    <mergeCell ref="CT3:CT4"/>
    <mergeCell ref="CU3:CU4"/>
    <mergeCell ref="CV3:CV4"/>
    <mergeCell ref="CW3:CW4"/>
    <mergeCell ref="BJ2:BN2"/>
    <mergeCell ref="BJ3:BJ4"/>
    <mergeCell ref="BK3:BK4"/>
    <mergeCell ref="BL3:BL4"/>
    <mergeCell ref="BM3:BM4"/>
    <mergeCell ref="BN3:BN4"/>
    <mergeCell ref="CN2:CR2"/>
    <mergeCell ref="CN3:CN4"/>
    <mergeCell ref="CO3:CO4"/>
    <mergeCell ref="CP3:CP4"/>
    <mergeCell ref="CQ3:CQ4"/>
    <mergeCell ref="CH2:CL2"/>
    <mergeCell ref="CH3:CH4"/>
    <mergeCell ref="CI3:CI4"/>
    <mergeCell ref="CJ3:CJ4"/>
    <mergeCell ref="CK3:CK4"/>
    <mergeCell ref="CL3:CL4"/>
    <mergeCell ref="CF3:CF4"/>
    <mergeCell ref="CX3:CX4"/>
    <mergeCell ref="CT19:CT20"/>
    <mergeCell ref="CU19:CX20"/>
    <mergeCell ref="CT28:CX28"/>
    <mergeCell ref="CT29:CX29"/>
    <mergeCell ref="CT30:CX30"/>
    <mergeCell ref="BJ19:BJ20"/>
    <mergeCell ref="BK19:BN20"/>
    <mergeCell ref="BJ28:BN28"/>
    <mergeCell ref="BJ29:BN29"/>
    <mergeCell ref="BJ30:BN30"/>
    <mergeCell ref="CN29:CR29"/>
    <mergeCell ref="CN30:CR30"/>
    <mergeCell ref="CH19:CH20"/>
    <mergeCell ref="CI19:CL20"/>
    <mergeCell ref="CH28:CL28"/>
    <mergeCell ref="CH29:CL29"/>
    <mergeCell ref="CH30:CL30"/>
    <mergeCell ref="CB19:CB20"/>
    <mergeCell ref="CC19:CF20"/>
    <mergeCell ref="CB28:CF28"/>
    <mergeCell ref="CB29:CF29"/>
    <mergeCell ref="CB30:CF30"/>
    <mergeCell ref="BP28:BT28"/>
    <mergeCell ref="DR29:DV29"/>
    <mergeCell ref="DR30:DV30"/>
    <mergeCell ref="DR2:DV2"/>
    <mergeCell ref="DR3:DR4"/>
    <mergeCell ref="DS3:DS4"/>
    <mergeCell ref="DT3:DT4"/>
    <mergeCell ref="DU3:DU4"/>
    <mergeCell ref="DV3:DV4"/>
    <mergeCell ref="DR19:DR20"/>
    <mergeCell ref="DS19:DV20"/>
    <mergeCell ref="DR28:DV28"/>
  </mergeCells>
  <pageMargins left="0.7" right="0.7" top="0.75" bottom="0.75" header="0.3" footer="0.3"/>
  <pageSetup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93B83-7F35-4A62-B5F6-FFDE2C5F5199}">
  <dimension ref="A1:S28"/>
  <sheetViews>
    <sheetView showGridLines="0" workbookViewId="0">
      <selection activeCell="D5" sqref="D5"/>
    </sheetView>
  </sheetViews>
  <sheetFormatPr defaultRowHeight="25.5" x14ac:dyDescent="0.75"/>
  <cols>
    <col min="1" max="1" width="2.81640625" style="1" customWidth="1"/>
    <col min="2" max="2" width="25" style="1" bestFit="1" customWidth="1"/>
    <col min="3" max="4" width="25.54296875" style="1" customWidth="1"/>
    <col min="5" max="5" width="5.7265625" style="1" customWidth="1"/>
    <col min="6" max="6" width="28.1796875" style="1" customWidth="1"/>
    <col min="7" max="7" width="27.54296875" style="24" customWidth="1"/>
    <col min="8" max="13" width="8.7265625" style="24"/>
    <col min="14" max="16" width="12.90625" style="24" hidden="1" customWidth="1"/>
    <col min="17" max="19" width="0" style="24" hidden="1" customWidth="1"/>
    <col min="20" max="16384" width="8.7265625" style="24"/>
  </cols>
  <sheetData>
    <row r="1" spans="2:19" ht="14.5" customHeight="1" thickBot="1" x14ac:dyDescent="0.8"/>
    <row r="2" spans="2:19" ht="38.25" customHeight="1" x14ac:dyDescent="1.65">
      <c r="B2" s="273" t="s">
        <v>211</v>
      </c>
      <c r="C2" s="274"/>
      <c r="D2" s="275"/>
      <c r="E2" s="25"/>
      <c r="F2" s="276" t="s">
        <v>44</v>
      </c>
      <c r="G2" s="277"/>
      <c r="N2" s="24" t="s">
        <v>126</v>
      </c>
    </row>
    <row r="3" spans="2:19" ht="32.5" thickBot="1" x14ac:dyDescent="0.8">
      <c r="B3" s="2" t="s">
        <v>36</v>
      </c>
      <c r="C3" s="3" t="s">
        <v>45</v>
      </c>
      <c r="D3" s="26" t="s">
        <v>43</v>
      </c>
      <c r="E3" s="27"/>
      <c r="F3" s="28" t="s">
        <v>45</v>
      </c>
      <c r="G3" s="29" t="s">
        <v>43</v>
      </c>
      <c r="N3" s="24" t="s">
        <v>36</v>
      </c>
      <c r="O3" s="24" t="s">
        <v>45</v>
      </c>
      <c r="P3" s="24" t="s">
        <v>43</v>
      </c>
    </row>
    <row r="4" spans="2:19" x14ac:dyDescent="0.75">
      <c r="B4" s="4" t="s">
        <v>19</v>
      </c>
      <c r="C4" s="5">
        <f>'Production Cost Comparison'!D17</f>
        <v>399.83700000000005</v>
      </c>
      <c r="D4" s="30">
        <f>'Production Cost Comparison'!D27</f>
        <v>591.02580000000012</v>
      </c>
      <c r="E4" s="31"/>
      <c r="F4" s="32">
        <f>'Production Cost Comparison'!F17</f>
        <v>0</v>
      </c>
      <c r="G4" s="33">
        <f>'Production Cost Comparison'!F27</f>
        <v>0</v>
      </c>
      <c r="N4" s="24" t="s">
        <v>19</v>
      </c>
      <c r="O4" s="24">
        <v>389.67867000000007</v>
      </c>
      <c r="P4" s="24">
        <v>599.21867000000009</v>
      </c>
      <c r="R4" s="34">
        <f>(C4-O4)/O4</f>
        <v>2.6068478420951231E-2</v>
      </c>
      <c r="S4" s="34">
        <f>(D4-P4)/P4</f>
        <v>-1.3672588005310264E-2</v>
      </c>
    </row>
    <row r="5" spans="2:19" x14ac:dyDescent="0.75">
      <c r="B5" s="4" t="s">
        <v>37</v>
      </c>
      <c r="C5" s="35">
        <f>'Production Cost Comparison'!J17</f>
        <v>335.0127</v>
      </c>
      <c r="D5" s="36">
        <f>'Production Cost Comparison'!J27</f>
        <v>526.20150000000001</v>
      </c>
      <c r="E5" s="31"/>
      <c r="F5" s="37">
        <f>'Production Cost Comparison'!L17</f>
        <v>0</v>
      </c>
      <c r="G5" s="36">
        <f>'Production Cost Comparison'!L27</f>
        <v>0</v>
      </c>
      <c r="N5" s="24" t="s">
        <v>37</v>
      </c>
      <c r="O5" s="24">
        <v>332.28459000000004</v>
      </c>
      <c r="P5" s="24">
        <v>541.82459000000006</v>
      </c>
      <c r="R5" s="34">
        <f t="shared" ref="R5:R24" si="0">(C5-O5)/O5</f>
        <v>8.2101610550159975E-3</v>
      </c>
      <c r="S5" s="34">
        <f t="shared" ref="S5:S24" si="1">(D5-P5)/P5</f>
        <v>-2.883422105297961E-2</v>
      </c>
    </row>
    <row r="6" spans="2:19" x14ac:dyDescent="0.75">
      <c r="B6" s="4" t="s">
        <v>22</v>
      </c>
      <c r="C6" s="5">
        <f>'Production Cost Comparison'!P17</f>
        <v>288.08279999999996</v>
      </c>
      <c r="D6" s="30">
        <f>'Production Cost Comparison'!P27</f>
        <v>479.27159999999998</v>
      </c>
      <c r="E6" s="31"/>
      <c r="F6" s="38">
        <f>'Production Cost Comparison'!R17</f>
        <v>0</v>
      </c>
      <c r="G6" s="30">
        <f>'Production Cost Comparison'!R27</f>
        <v>0</v>
      </c>
      <c r="N6" s="24" t="s">
        <v>22</v>
      </c>
      <c r="O6" s="24">
        <v>283.00914</v>
      </c>
      <c r="P6" s="24">
        <v>492.54914000000002</v>
      </c>
      <c r="R6" s="34">
        <f t="shared" si="0"/>
        <v>1.7927548205686789E-2</v>
      </c>
      <c r="S6" s="34">
        <f t="shared" si="1"/>
        <v>-2.6956782423780183E-2</v>
      </c>
    </row>
    <row r="7" spans="2:19" x14ac:dyDescent="0.75">
      <c r="B7" s="4" t="s">
        <v>23</v>
      </c>
      <c r="C7" s="35">
        <f>'Production Cost Comparison'!V17</f>
        <v>295.8768</v>
      </c>
      <c r="D7" s="36">
        <f>'Production Cost Comparison'!V27</f>
        <v>487.34720000000004</v>
      </c>
      <c r="E7" s="31"/>
      <c r="F7" s="37">
        <f>'Production Cost Comparison'!X17</f>
        <v>0</v>
      </c>
      <c r="G7" s="36">
        <f>'Production Cost Comparison'!X27</f>
        <v>0</v>
      </c>
      <c r="N7" s="24" t="s">
        <v>23</v>
      </c>
      <c r="O7" s="24">
        <v>307.74303000000003</v>
      </c>
      <c r="P7" s="24">
        <v>517.28303000000005</v>
      </c>
      <c r="R7" s="34">
        <f t="shared" si="0"/>
        <v>-3.8558891163189071E-2</v>
      </c>
      <c r="S7" s="34">
        <f t="shared" si="1"/>
        <v>-5.787127793463475E-2</v>
      </c>
    </row>
    <row r="8" spans="2:19" x14ac:dyDescent="0.75">
      <c r="B8" s="4" t="s">
        <v>24</v>
      </c>
      <c r="C8" s="5">
        <f>'Production Cost Comparison'!AB17</f>
        <v>583.91060000000016</v>
      </c>
      <c r="D8" s="30">
        <f>'Production Cost Comparison'!AB27</f>
        <v>775.3810000000002</v>
      </c>
      <c r="E8" s="31"/>
      <c r="F8" s="38">
        <f>'Production Cost Comparison'!AD17</f>
        <v>0</v>
      </c>
      <c r="G8" s="30">
        <f>'Production Cost Comparison'!AD27</f>
        <v>0</v>
      </c>
      <c r="N8" s="24" t="s">
        <v>24</v>
      </c>
      <c r="O8" s="24">
        <v>556.75593000000003</v>
      </c>
      <c r="P8" s="24">
        <v>766.29593</v>
      </c>
      <c r="R8" s="34">
        <f t="shared" si="0"/>
        <v>4.8773023396446125E-2</v>
      </c>
      <c r="S8" s="34">
        <f t="shared" si="1"/>
        <v>1.1855824420208261E-2</v>
      </c>
    </row>
    <row r="9" spans="2:19" x14ac:dyDescent="0.75">
      <c r="B9" s="4" t="s">
        <v>34</v>
      </c>
      <c r="C9" s="35">
        <f>'Production Cost Comparison'!AH17</f>
        <v>293.46319999999997</v>
      </c>
      <c r="D9" s="36">
        <f>'Production Cost Comparison'!AH27</f>
        <v>484.65199999999999</v>
      </c>
      <c r="E9" s="31"/>
      <c r="F9" s="37">
        <f>'Production Cost Comparison'!AJ17</f>
        <v>0</v>
      </c>
      <c r="G9" s="36">
        <f>'Production Cost Comparison'!AJ27</f>
        <v>0</v>
      </c>
      <c r="N9" s="24" t="s">
        <v>34</v>
      </c>
      <c r="O9" s="24">
        <v>309.39750000000004</v>
      </c>
      <c r="P9" s="24">
        <v>518.9375</v>
      </c>
      <c r="R9" s="34">
        <f t="shared" si="0"/>
        <v>-5.1501062548986537E-2</v>
      </c>
      <c r="S9" s="34">
        <f t="shared" si="1"/>
        <v>-6.6068649885583544E-2</v>
      </c>
    </row>
    <row r="10" spans="2:19" x14ac:dyDescent="0.75">
      <c r="B10" s="4" t="s">
        <v>35</v>
      </c>
      <c r="C10" s="5">
        <f>'Production Cost Comparison'!AN17</f>
        <v>299.06231410000004</v>
      </c>
      <c r="D10" s="30">
        <f>'Production Cost Comparison'!AN27</f>
        <v>490.25111410000005</v>
      </c>
      <c r="E10" s="31"/>
      <c r="F10" s="38">
        <f>'Production Cost Comparison'!AP17</f>
        <v>0</v>
      </c>
      <c r="G10" s="30">
        <f>'Production Cost Comparison'!AP27</f>
        <v>0</v>
      </c>
      <c r="N10" s="24" t="s">
        <v>35</v>
      </c>
      <c r="O10" s="24">
        <v>314.25393600000001</v>
      </c>
      <c r="P10" s="24">
        <v>523.79393600000003</v>
      </c>
      <c r="R10" s="34">
        <f t="shared" si="0"/>
        <v>-4.8341866750715806E-2</v>
      </c>
      <c r="S10" s="34">
        <f t="shared" si="1"/>
        <v>-6.4038202038291595E-2</v>
      </c>
    </row>
    <row r="11" spans="2:19" x14ac:dyDescent="0.75">
      <c r="B11" s="4" t="s">
        <v>25</v>
      </c>
      <c r="C11" s="35">
        <f>'Production Cost Comparison'!AT17</f>
        <v>365.80029999999999</v>
      </c>
      <c r="D11" s="36">
        <f>'Production Cost Comparison'!AT27</f>
        <v>556.98910000000001</v>
      </c>
      <c r="E11" s="31"/>
      <c r="F11" s="37">
        <f>'Production Cost Comparison'!AV17</f>
        <v>0</v>
      </c>
      <c r="G11" s="36">
        <f>'Production Cost Comparison'!AV27</f>
        <v>0</v>
      </c>
      <c r="N11" s="24" t="s">
        <v>25</v>
      </c>
      <c r="O11" s="24">
        <v>319.16366999999997</v>
      </c>
      <c r="P11" s="24">
        <v>528.70366999999999</v>
      </c>
      <c r="R11" s="34">
        <f t="shared" si="0"/>
        <v>0.14612136149455868</v>
      </c>
      <c r="S11" s="34">
        <f t="shared" si="1"/>
        <v>5.3499590801024739E-2</v>
      </c>
    </row>
    <row r="12" spans="2:19" x14ac:dyDescent="0.75">
      <c r="B12" s="4" t="s">
        <v>26</v>
      </c>
      <c r="C12" s="5">
        <f>'Production Cost Comparison'!AZ17</f>
        <v>314.5206</v>
      </c>
      <c r="D12" s="30">
        <f>'Production Cost Comparison'!AZ27</f>
        <v>505.70940000000002</v>
      </c>
      <c r="E12" s="31"/>
      <c r="F12" s="38">
        <f>'Production Cost Comparison'!BB17</f>
        <v>0</v>
      </c>
      <c r="G12" s="30">
        <f>'Production Cost Comparison'!BB27</f>
        <v>0</v>
      </c>
      <c r="N12" s="24" t="s">
        <v>26</v>
      </c>
      <c r="O12" s="24">
        <v>323.46018000000004</v>
      </c>
      <c r="P12" s="24">
        <v>533.00018</v>
      </c>
      <c r="R12" s="34">
        <f t="shared" si="0"/>
        <v>-2.763734318085161E-2</v>
      </c>
      <c r="S12" s="34">
        <f t="shared" si="1"/>
        <v>-5.1202196592128699E-2</v>
      </c>
    </row>
    <row r="13" spans="2:19" x14ac:dyDescent="0.75">
      <c r="B13" s="4" t="s">
        <v>39</v>
      </c>
      <c r="C13" s="35">
        <f>'Production Cost Comparison'!BF17</f>
        <v>278.36030000000005</v>
      </c>
      <c r="D13" s="36">
        <f>'Production Cost Comparison'!BF27</f>
        <v>469.54910000000007</v>
      </c>
      <c r="E13" s="31"/>
      <c r="F13" s="37">
        <f>'Production Cost Comparison'!BH17</f>
        <v>0</v>
      </c>
      <c r="G13" s="36">
        <f>'Production Cost Comparison'!BH27</f>
        <v>0</v>
      </c>
      <c r="N13" s="24" t="s">
        <v>39</v>
      </c>
      <c r="O13" s="24">
        <v>321.02397000000002</v>
      </c>
      <c r="P13" s="24">
        <v>530.56397000000004</v>
      </c>
      <c r="R13" s="34">
        <f t="shared" si="0"/>
        <v>-0.13289870535212672</v>
      </c>
      <c r="S13" s="34">
        <f t="shared" si="1"/>
        <v>-0.11500002535038323</v>
      </c>
    </row>
    <row r="14" spans="2:19" x14ac:dyDescent="0.75">
      <c r="B14" s="4" t="s">
        <v>38</v>
      </c>
      <c r="C14" s="5">
        <f>'Production Cost Comparison'!BL17</f>
        <v>304.43660000000006</v>
      </c>
      <c r="D14" s="30">
        <f>'Production Cost Comparison'!BL27</f>
        <v>495.62540000000007</v>
      </c>
      <c r="E14" s="31"/>
      <c r="F14" s="38">
        <f>'Production Cost Comparison'!BN17</f>
        <v>0</v>
      </c>
      <c r="G14" s="30">
        <f>'Production Cost Comparison'!BN27</f>
        <v>0</v>
      </c>
      <c r="N14" s="24" t="s">
        <v>38</v>
      </c>
      <c r="O14" s="24">
        <v>358.23461400000002</v>
      </c>
      <c r="P14" s="24">
        <v>567.77461400000004</v>
      </c>
      <c r="R14" s="34">
        <f t="shared" si="0"/>
        <v>-0.1501753652426227</v>
      </c>
      <c r="S14" s="34">
        <f t="shared" si="1"/>
        <v>-0.12707368772919453</v>
      </c>
    </row>
    <row r="15" spans="2:19" x14ac:dyDescent="0.75">
      <c r="B15" s="4" t="s">
        <v>27</v>
      </c>
      <c r="C15" s="35">
        <f>'Production Cost Comparison'!BR17</f>
        <v>340.24799999999999</v>
      </c>
      <c r="D15" s="36">
        <f>'Production Cost Comparison'!BR27</f>
        <v>531.43680000000006</v>
      </c>
      <c r="E15" s="31"/>
      <c r="F15" s="37">
        <f>'Production Cost Comparison'!BT17</f>
        <v>0</v>
      </c>
      <c r="G15" s="36">
        <f>'Production Cost Comparison'!BT27</f>
        <v>0</v>
      </c>
      <c r="N15" s="24" t="s">
        <v>27</v>
      </c>
      <c r="O15" s="24">
        <v>351.63520290000002</v>
      </c>
      <c r="P15" s="24">
        <v>561.17520290000004</v>
      </c>
      <c r="R15" s="34">
        <f t="shared" si="0"/>
        <v>-3.2383569125297135E-2</v>
      </c>
      <c r="S15" s="34">
        <f t="shared" si="1"/>
        <v>-5.2993080853038492E-2</v>
      </c>
    </row>
    <row r="16" spans="2:19" x14ac:dyDescent="0.75">
      <c r="B16" s="4" t="s">
        <v>28</v>
      </c>
      <c r="C16" s="5">
        <f>'Production Cost Comparison'!BX17</f>
        <v>270.1096</v>
      </c>
      <c r="D16" s="30">
        <f>'Production Cost Comparison'!BX27</f>
        <v>461.29840000000002</v>
      </c>
      <c r="E16" s="31"/>
      <c r="F16" s="38">
        <f>'Production Cost Comparison'!BZ17</f>
        <v>0</v>
      </c>
      <c r="G16" s="30">
        <f>'Production Cost Comparison'!BZ27</f>
        <v>0</v>
      </c>
      <c r="N16" s="24" t="s">
        <v>28</v>
      </c>
      <c r="O16" s="24">
        <v>284.5548</v>
      </c>
      <c r="P16" s="24">
        <v>494.09480000000002</v>
      </c>
      <c r="R16" s="34">
        <f t="shared" si="0"/>
        <v>-5.0764211322388515E-2</v>
      </c>
      <c r="S16" s="34">
        <f t="shared" si="1"/>
        <v>-6.6376735800498216E-2</v>
      </c>
    </row>
    <row r="17" spans="2:19" x14ac:dyDescent="0.75">
      <c r="B17" s="4" t="s">
        <v>29</v>
      </c>
      <c r="C17" s="35">
        <f>'Production Cost Comparison'!CD17</f>
        <v>328.93580000000003</v>
      </c>
      <c r="D17" s="36">
        <f>'Production Cost Comparison'!CD27</f>
        <v>520.1246000000001</v>
      </c>
      <c r="E17" s="31"/>
      <c r="F17" s="37">
        <f>'Production Cost Comparison'!CF17</f>
        <v>0</v>
      </c>
      <c r="G17" s="36">
        <f>'Production Cost Comparison'!CF27</f>
        <v>0</v>
      </c>
      <c r="N17" s="24" t="s">
        <v>29</v>
      </c>
      <c r="O17" s="24">
        <v>312.51654359999992</v>
      </c>
      <c r="P17" s="24">
        <v>522.05654359999994</v>
      </c>
      <c r="R17" s="34">
        <f t="shared" si="0"/>
        <v>5.2538839099077098E-2</v>
      </c>
      <c r="S17" s="34">
        <f t="shared" si="1"/>
        <v>-3.7006405219586654E-3</v>
      </c>
    </row>
    <row r="18" spans="2:19" x14ac:dyDescent="0.75">
      <c r="B18" s="4" t="s">
        <v>33</v>
      </c>
      <c r="C18" s="5">
        <f>'Production Cost Comparison'!CJ17</f>
        <v>283.27503499999995</v>
      </c>
      <c r="D18" s="30">
        <f>'Production Cost Comparison'!CJ27</f>
        <v>474.46383499999996</v>
      </c>
      <c r="E18" s="31"/>
      <c r="F18" s="38">
        <f>'Production Cost Comparison'!CL17</f>
        <v>0</v>
      </c>
      <c r="G18" s="30">
        <f>'Production Cost Comparison'!CL27</f>
        <v>0</v>
      </c>
      <c r="N18" s="24" t="s">
        <v>33</v>
      </c>
      <c r="O18" s="24">
        <v>263.38117319999998</v>
      </c>
      <c r="P18" s="24">
        <v>472.9211732</v>
      </c>
      <c r="R18" s="34">
        <f t="shared" si="0"/>
        <v>7.5532588598857267E-2</v>
      </c>
      <c r="S18" s="34">
        <f t="shared" si="1"/>
        <v>3.2619850567518682E-3</v>
      </c>
    </row>
    <row r="19" spans="2:19" x14ac:dyDescent="0.75">
      <c r="B19" s="4" t="s">
        <v>40</v>
      </c>
      <c r="C19" s="35">
        <f>'Production Cost Comparison'!CP17</f>
        <v>317.60485000000006</v>
      </c>
      <c r="D19" s="36">
        <f>'Production Cost Comparison'!CP27</f>
        <v>508.79365000000007</v>
      </c>
      <c r="E19" s="31"/>
      <c r="F19" s="37">
        <f>'Production Cost Comparison'!CR17</f>
        <v>0</v>
      </c>
      <c r="G19" s="36">
        <f>'Production Cost Comparison'!CR27</f>
        <v>0</v>
      </c>
      <c r="N19" s="24" t="s">
        <v>40</v>
      </c>
      <c r="O19" s="24">
        <v>287.84781720000001</v>
      </c>
      <c r="P19" s="24">
        <v>497.38781720000003</v>
      </c>
      <c r="R19" s="34">
        <f t="shared" si="0"/>
        <v>0.10337765660152468</v>
      </c>
      <c r="S19" s="34">
        <f t="shared" si="1"/>
        <v>2.293146797243276E-2</v>
      </c>
    </row>
    <row r="20" spans="2:19" x14ac:dyDescent="0.75">
      <c r="B20" s="4" t="s">
        <v>41</v>
      </c>
      <c r="C20" s="5">
        <f>'Production Cost Comparison'!CV17</f>
        <v>313.24015000000003</v>
      </c>
      <c r="D20" s="30">
        <f>'Production Cost Comparison'!CV27</f>
        <v>504.42895000000004</v>
      </c>
      <c r="E20" s="31"/>
      <c r="F20" s="38">
        <f>'Production Cost Comparison'!CX17</f>
        <v>0</v>
      </c>
      <c r="G20" s="30">
        <f>'Production Cost Comparison'!CX27</f>
        <v>0</v>
      </c>
      <c r="N20" s="24" t="s">
        <v>41</v>
      </c>
      <c r="O20" s="24">
        <v>285.86926800000003</v>
      </c>
      <c r="P20" s="24">
        <v>495.40926800000005</v>
      </c>
      <c r="R20" s="34">
        <f t="shared" si="0"/>
        <v>9.5746150649533943E-2</v>
      </c>
      <c r="S20" s="34">
        <f t="shared" si="1"/>
        <v>1.8206526568251419E-2</v>
      </c>
    </row>
    <row r="21" spans="2:19" x14ac:dyDescent="0.75">
      <c r="B21" s="4" t="s">
        <v>30</v>
      </c>
      <c r="C21" s="35">
        <f>'Production Cost Comparison'!DB17</f>
        <v>314.22430800000006</v>
      </c>
      <c r="D21" s="36">
        <f>'Production Cost Comparison'!DB27</f>
        <v>505.41310800000008</v>
      </c>
      <c r="E21" s="31"/>
      <c r="F21" s="37">
        <f>'Production Cost Comparison'!DD17</f>
        <v>0</v>
      </c>
      <c r="G21" s="36">
        <f>'Production Cost Comparison'!DD27</f>
        <v>0</v>
      </c>
      <c r="N21" s="24" t="s">
        <v>30</v>
      </c>
      <c r="O21" s="24">
        <v>311.11370550000004</v>
      </c>
      <c r="P21" s="24">
        <v>520.65370550000011</v>
      </c>
      <c r="R21" s="34">
        <f t="shared" si="0"/>
        <v>9.9982818018283254E-3</v>
      </c>
      <c r="S21" s="34">
        <f t="shared" si="1"/>
        <v>-2.9272042701326807E-2</v>
      </c>
    </row>
    <row r="22" spans="2:19" x14ac:dyDescent="0.75">
      <c r="B22" s="4" t="s">
        <v>42</v>
      </c>
      <c r="C22" s="39">
        <f>'Production Cost Comparison'!DH17</f>
        <v>342.23479000000003</v>
      </c>
      <c r="D22" s="40">
        <f>'Production Cost Comparison'!DH27</f>
        <v>533.4235900000001</v>
      </c>
      <c r="E22" s="31"/>
      <c r="F22" s="38">
        <f>'Production Cost Comparison'!DJ17</f>
        <v>0</v>
      </c>
      <c r="G22" s="30">
        <f>'Production Cost Comparison'!DJ27</f>
        <v>0</v>
      </c>
      <c r="N22" s="24" t="s">
        <v>42</v>
      </c>
      <c r="O22" s="24">
        <v>322.82211600000005</v>
      </c>
      <c r="P22" s="24">
        <v>532.36211600000001</v>
      </c>
      <c r="R22" s="34">
        <f t="shared" si="0"/>
        <v>6.0134275310926896E-2</v>
      </c>
      <c r="S22" s="34">
        <f t="shared" si="1"/>
        <v>1.993894697045064E-3</v>
      </c>
    </row>
    <row r="23" spans="2:19" x14ac:dyDescent="0.75">
      <c r="B23" s="4" t="s">
        <v>31</v>
      </c>
      <c r="C23" s="35">
        <f>'Production Cost Comparison'!DN17</f>
        <v>301.79943999999995</v>
      </c>
      <c r="D23" s="36">
        <f>'Production Cost Comparison'!DN27</f>
        <v>492.98823999999996</v>
      </c>
      <c r="E23" s="31"/>
      <c r="F23" s="41">
        <f>'Production Cost Comparison'!DP17</f>
        <v>0</v>
      </c>
      <c r="G23" s="42">
        <f>'Production Cost Comparison'!DP27</f>
        <v>0</v>
      </c>
      <c r="N23" s="24" t="s">
        <v>31</v>
      </c>
      <c r="O23" s="24">
        <v>282.94293779999998</v>
      </c>
      <c r="P23" s="24">
        <v>492.4829378</v>
      </c>
      <c r="R23" s="34">
        <f t="shared" si="0"/>
        <v>6.6644187505145669E-2</v>
      </c>
      <c r="S23" s="34">
        <f t="shared" si="1"/>
        <v>1.0260298605617197E-3</v>
      </c>
    </row>
    <row r="24" spans="2:19" ht="26" thickBot="1" x14ac:dyDescent="0.8">
      <c r="B24" s="43" t="s">
        <v>116</v>
      </c>
      <c r="C24" s="44">
        <f>'Production Cost Comparison'!DT17</f>
        <v>293.93682000000001</v>
      </c>
      <c r="D24" s="45">
        <f>'Production Cost Comparison'!DT27</f>
        <v>485.12562000000003</v>
      </c>
      <c r="E24" s="31"/>
      <c r="F24" s="46">
        <f>'Production Cost Comparison'!DV17</f>
        <v>0</v>
      </c>
      <c r="G24" s="45">
        <f>'Production Cost Comparison'!DV27</f>
        <v>0</v>
      </c>
      <c r="N24" s="24" t="s">
        <v>116</v>
      </c>
      <c r="O24" s="24">
        <v>274.72468679999997</v>
      </c>
      <c r="P24" s="24">
        <v>484.26468679999999</v>
      </c>
      <c r="R24" s="34">
        <f t="shared" si="0"/>
        <v>6.9932314506509941E-2</v>
      </c>
      <c r="S24" s="34">
        <f t="shared" si="1"/>
        <v>1.7778153631003797E-3</v>
      </c>
    </row>
    <row r="25" spans="2:19" s="47" customFormat="1" ht="21" customHeight="1" x14ac:dyDescent="0.75">
      <c r="B25" s="272" t="s">
        <v>56</v>
      </c>
      <c r="C25" s="272"/>
      <c r="D25" s="272"/>
      <c r="F25" s="271" t="s">
        <v>98</v>
      </c>
      <c r="G25" s="271"/>
    </row>
    <row r="26" spans="2:19" s="47" customFormat="1" x14ac:dyDescent="0.75">
      <c r="B26" s="272" t="s">
        <v>57</v>
      </c>
      <c r="C26" s="272"/>
      <c r="D26" s="272"/>
      <c r="F26" s="271" t="s">
        <v>46</v>
      </c>
      <c r="G26" s="271"/>
    </row>
    <row r="27" spans="2:19" s="47" customFormat="1" x14ac:dyDescent="0.75">
      <c r="F27" s="271" t="s">
        <v>48</v>
      </c>
      <c r="G27" s="271"/>
    </row>
    <row r="28" spans="2:19" s="47" customFormat="1" x14ac:dyDescent="0.75">
      <c r="F28" s="271" t="s">
        <v>47</v>
      </c>
      <c r="G28" s="271"/>
    </row>
  </sheetData>
  <mergeCells count="8">
    <mergeCell ref="F27:G27"/>
    <mergeCell ref="F28:G28"/>
    <mergeCell ref="B26:D26"/>
    <mergeCell ref="B2:D2"/>
    <mergeCell ref="F2:G2"/>
    <mergeCell ref="B25:D25"/>
    <mergeCell ref="F25:G25"/>
    <mergeCell ref="F26:G2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56914-89EC-4F93-BACA-D19E2529F473}">
  <dimension ref="A1:O27"/>
  <sheetViews>
    <sheetView showGridLines="0" workbookViewId="0">
      <selection activeCell="Y22" sqref="Y22"/>
    </sheetView>
  </sheetViews>
  <sheetFormatPr defaultRowHeight="25.5" x14ac:dyDescent="0.75"/>
  <cols>
    <col min="1" max="1" width="3" style="1" customWidth="1"/>
    <col min="2" max="2" width="26.1796875" style="1" customWidth="1"/>
    <col min="3" max="3" width="14.453125" style="1" bestFit="1" customWidth="1"/>
    <col min="4" max="4" width="14.453125" style="1" customWidth="1"/>
    <col min="5" max="5" width="14.453125" style="1" bestFit="1" customWidth="1"/>
    <col min="6" max="6" width="5.7265625" style="1" customWidth="1"/>
    <col min="7" max="7" width="31.81640625" style="1" customWidth="1"/>
    <col min="8" max="9" width="8.7265625" style="24"/>
    <col min="10" max="18" width="0" style="24" hidden="1" customWidth="1"/>
    <col min="19" max="16384" width="8.7265625" style="24"/>
  </cols>
  <sheetData>
    <row r="1" spans="2:12" ht="15" customHeight="1" thickBot="1" x14ac:dyDescent="0.8"/>
    <row r="2" spans="2:12" ht="40.5" customHeight="1" x14ac:dyDescent="1.65">
      <c r="B2" s="278" t="s">
        <v>212</v>
      </c>
      <c r="C2" s="279"/>
      <c r="D2" s="279"/>
      <c r="E2" s="280"/>
      <c r="F2" s="25"/>
      <c r="G2" s="48" t="s">
        <v>44</v>
      </c>
    </row>
    <row r="3" spans="2:12" ht="31.5" customHeight="1" thickBot="1" x14ac:dyDescent="0.8">
      <c r="B3" s="2" t="s">
        <v>36</v>
      </c>
      <c r="C3" s="3" t="s">
        <v>17</v>
      </c>
      <c r="D3" s="3" t="s">
        <v>121</v>
      </c>
      <c r="E3" s="26" t="s">
        <v>18</v>
      </c>
      <c r="F3" s="27"/>
      <c r="G3" s="49" t="s">
        <v>125</v>
      </c>
    </row>
    <row r="4" spans="2:12" x14ac:dyDescent="0.75">
      <c r="B4" s="4" t="s">
        <v>19</v>
      </c>
      <c r="C4" s="240">
        <f>D4*0.7</f>
        <v>30.799999999999997</v>
      </c>
      <c r="D4" s="240">
        <v>44</v>
      </c>
      <c r="E4" s="244">
        <f>D4*1.36</f>
        <v>59.84</v>
      </c>
      <c r="F4" s="31"/>
      <c r="G4" s="52">
        <v>0</v>
      </c>
      <c r="L4" s="24">
        <f>D4*1.05</f>
        <v>46.2</v>
      </c>
    </row>
    <row r="5" spans="2:12" x14ac:dyDescent="0.75">
      <c r="B5" s="4" t="s">
        <v>37</v>
      </c>
      <c r="C5" s="241">
        <f t="shared" ref="C5:C22" si="0">D5*0.7</f>
        <v>45.5</v>
      </c>
      <c r="D5" s="241">
        <v>65</v>
      </c>
      <c r="E5" s="245">
        <f>D5*1.45</f>
        <v>94.25</v>
      </c>
      <c r="F5" s="31"/>
      <c r="G5" s="53">
        <v>0</v>
      </c>
      <c r="L5" s="24">
        <f t="shared" ref="L5:L24" si="1">D5*1.05</f>
        <v>68.25</v>
      </c>
    </row>
    <row r="6" spans="2:12" x14ac:dyDescent="0.75">
      <c r="B6" s="4" t="s">
        <v>22</v>
      </c>
      <c r="C6" s="240">
        <f t="shared" si="0"/>
        <v>28</v>
      </c>
      <c r="D6" s="240">
        <v>40</v>
      </c>
      <c r="E6" s="244">
        <f>D6*1.4</f>
        <v>56</v>
      </c>
      <c r="F6" s="31"/>
      <c r="G6" s="53">
        <v>0</v>
      </c>
      <c r="L6" s="24">
        <f t="shared" si="1"/>
        <v>42</v>
      </c>
    </row>
    <row r="7" spans="2:12" x14ac:dyDescent="0.75">
      <c r="B7" s="4" t="s">
        <v>23</v>
      </c>
      <c r="C7" s="241">
        <f>D7*0.8</f>
        <v>92</v>
      </c>
      <c r="D7" s="241">
        <v>115</v>
      </c>
      <c r="E7" s="245">
        <f>D7*1.4</f>
        <v>161</v>
      </c>
      <c r="F7" s="31"/>
      <c r="G7" s="53">
        <v>0</v>
      </c>
      <c r="L7" s="24">
        <f t="shared" si="1"/>
        <v>120.75</v>
      </c>
    </row>
    <row r="8" spans="2:12" x14ac:dyDescent="0.75">
      <c r="B8" s="4" t="s">
        <v>24</v>
      </c>
      <c r="C8" s="240">
        <f>D8*0.8</f>
        <v>109.60000000000001</v>
      </c>
      <c r="D8" s="240">
        <v>137</v>
      </c>
      <c r="E8" s="244">
        <f>D8*1.55</f>
        <v>212.35</v>
      </c>
      <c r="F8" s="31"/>
      <c r="G8" s="53">
        <v>0</v>
      </c>
      <c r="L8" s="24">
        <f t="shared" si="1"/>
        <v>143.85</v>
      </c>
    </row>
    <row r="9" spans="2:12" x14ac:dyDescent="0.75">
      <c r="B9" s="4" t="s">
        <v>34</v>
      </c>
      <c r="C9" s="241">
        <f t="shared" si="0"/>
        <v>34.299999999999997</v>
      </c>
      <c r="D9" s="241">
        <v>49</v>
      </c>
      <c r="E9" s="245">
        <f>D9*1.6</f>
        <v>78.400000000000006</v>
      </c>
      <c r="F9" s="31"/>
      <c r="G9" s="53">
        <v>0</v>
      </c>
      <c r="L9" s="24">
        <f t="shared" si="1"/>
        <v>51.45</v>
      </c>
    </row>
    <row r="10" spans="2:12" x14ac:dyDescent="0.75">
      <c r="B10" s="4" t="s">
        <v>35</v>
      </c>
      <c r="C10" s="240">
        <f t="shared" si="0"/>
        <v>32.9</v>
      </c>
      <c r="D10" s="240">
        <v>47</v>
      </c>
      <c r="E10" s="244">
        <f>D10*1.5</f>
        <v>70.5</v>
      </c>
      <c r="F10" s="31"/>
      <c r="G10" s="53">
        <v>0</v>
      </c>
      <c r="L10" s="24">
        <f t="shared" si="1"/>
        <v>49.35</v>
      </c>
    </row>
    <row r="11" spans="2:12" x14ac:dyDescent="0.75">
      <c r="B11" s="4" t="s">
        <v>25</v>
      </c>
      <c r="C11" s="241">
        <f t="shared" si="0"/>
        <v>56</v>
      </c>
      <c r="D11" s="241">
        <v>80</v>
      </c>
      <c r="E11" s="245">
        <f>D11*1.3</f>
        <v>104</v>
      </c>
      <c r="F11" s="31"/>
      <c r="G11" s="53">
        <v>0</v>
      </c>
      <c r="L11" s="24">
        <f t="shared" si="1"/>
        <v>84</v>
      </c>
    </row>
    <row r="12" spans="2:12" x14ac:dyDescent="0.75">
      <c r="B12" s="4" t="s">
        <v>26</v>
      </c>
      <c r="C12" s="240">
        <f t="shared" si="0"/>
        <v>45.5</v>
      </c>
      <c r="D12" s="240">
        <v>65</v>
      </c>
      <c r="E12" s="244">
        <f>D12*1.4</f>
        <v>91</v>
      </c>
      <c r="F12" s="31"/>
      <c r="G12" s="53">
        <v>0</v>
      </c>
      <c r="L12" s="24">
        <f t="shared" si="1"/>
        <v>68.25</v>
      </c>
    </row>
    <row r="13" spans="2:12" x14ac:dyDescent="0.75">
      <c r="B13" s="4" t="s">
        <v>39</v>
      </c>
      <c r="C13" s="241">
        <f t="shared" si="0"/>
        <v>58.8</v>
      </c>
      <c r="D13" s="241">
        <v>84</v>
      </c>
      <c r="E13" s="245">
        <f>D13*1.25</f>
        <v>105</v>
      </c>
      <c r="F13" s="31"/>
      <c r="G13" s="53">
        <v>0</v>
      </c>
      <c r="L13" s="24">
        <f t="shared" si="1"/>
        <v>88.2</v>
      </c>
    </row>
    <row r="14" spans="2:12" x14ac:dyDescent="0.75">
      <c r="B14" s="4" t="s">
        <v>38</v>
      </c>
      <c r="C14" s="240">
        <f t="shared" si="0"/>
        <v>56</v>
      </c>
      <c r="D14" s="240">
        <v>80</v>
      </c>
      <c r="E14" s="244">
        <f>D14*1.25</f>
        <v>100</v>
      </c>
      <c r="F14" s="31"/>
      <c r="G14" s="53">
        <v>0</v>
      </c>
      <c r="L14" s="24">
        <f t="shared" si="1"/>
        <v>84</v>
      </c>
    </row>
    <row r="15" spans="2:12" x14ac:dyDescent="0.75">
      <c r="B15" s="4" t="s">
        <v>27</v>
      </c>
      <c r="C15" s="241">
        <f t="shared" si="0"/>
        <v>45.5</v>
      </c>
      <c r="D15" s="241">
        <v>65</v>
      </c>
      <c r="E15" s="245">
        <f>D15*1.4</f>
        <v>91</v>
      </c>
      <c r="F15" s="31"/>
      <c r="G15" s="53">
        <v>0</v>
      </c>
      <c r="L15" s="24">
        <f t="shared" si="1"/>
        <v>68.25</v>
      </c>
    </row>
    <row r="16" spans="2:12" x14ac:dyDescent="0.75">
      <c r="B16" s="4" t="s">
        <v>28</v>
      </c>
      <c r="C16" s="240">
        <f t="shared" si="0"/>
        <v>20.299999999999997</v>
      </c>
      <c r="D16" s="240">
        <v>29</v>
      </c>
      <c r="E16" s="244">
        <f>D16*1.37</f>
        <v>39.730000000000004</v>
      </c>
      <c r="F16" s="31"/>
      <c r="G16" s="53">
        <v>0</v>
      </c>
      <c r="L16" s="24">
        <f t="shared" si="1"/>
        <v>30.450000000000003</v>
      </c>
    </row>
    <row r="17" spans="2:15" x14ac:dyDescent="0.75">
      <c r="B17" s="4" t="s">
        <v>29</v>
      </c>
      <c r="C17" s="241">
        <f t="shared" si="0"/>
        <v>38.5</v>
      </c>
      <c r="D17" s="241">
        <v>55</v>
      </c>
      <c r="E17" s="245">
        <f>D17*1.27</f>
        <v>69.849999999999994</v>
      </c>
      <c r="F17" s="31"/>
      <c r="G17" s="53">
        <v>0</v>
      </c>
      <c r="L17" s="24">
        <f t="shared" si="1"/>
        <v>57.75</v>
      </c>
    </row>
    <row r="18" spans="2:15" x14ac:dyDescent="0.75">
      <c r="B18" s="4" t="s">
        <v>33</v>
      </c>
      <c r="C18" s="240">
        <f t="shared" si="0"/>
        <v>1225</v>
      </c>
      <c r="D18" s="240">
        <v>1750</v>
      </c>
      <c r="E18" s="244">
        <f>D18*1.37</f>
        <v>2397.5</v>
      </c>
      <c r="F18" s="31"/>
      <c r="G18" s="53">
        <v>0</v>
      </c>
      <c r="H18" s="54" t="s">
        <v>113</v>
      </c>
      <c r="K18" s="24">
        <f>C18/60</f>
        <v>20.416666666666668</v>
      </c>
      <c r="L18" s="24">
        <f t="shared" si="1"/>
        <v>1837.5</v>
      </c>
      <c r="M18" s="24">
        <f>L18/60</f>
        <v>30.625</v>
      </c>
      <c r="O18" s="24">
        <f>E18/60</f>
        <v>39.958333333333336</v>
      </c>
    </row>
    <row r="19" spans="2:15" x14ac:dyDescent="0.75">
      <c r="B19" s="4" t="s">
        <v>40</v>
      </c>
      <c r="C19" s="241">
        <f>D19*0.75</f>
        <v>1068.75</v>
      </c>
      <c r="D19" s="241">
        <v>1425</v>
      </c>
      <c r="E19" s="245">
        <f>D19*1.35</f>
        <v>1923.7500000000002</v>
      </c>
      <c r="F19" s="31"/>
      <c r="G19" s="53">
        <v>0</v>
      </c>
      <c r="H19" s="54" t="s">
        <v>113</v>
      </c>
      <c r="K19" s="24">
        <f t="shared" ref="K19:K24" si="2">C19/60</f>
        <v>17.8125</v>
      </c>
      <c r="L19" s="24">
        <f t="shared" si="1"/>
        <v>1496.25</v>
      </c>
      <c r="M19" s="24">
        <f t="shared" ref="M19:M24" si="3">L19/60</f>
        <v>24.9375</v>
      </c>
      <c r="O19" s="24">
        <f>E19/60</f>
        <v>32.062500000000007</v>
      </c>
    </row>
    <row r="20" spans="2:15" x14ac:dyDescent="0.75">
      <c r="B20" s="4" t="s">
        <v>41</v>
      </c>
      <c r="C20" s="240">
        <f t="shared" si="0"/>
        <v>1242.5</v>
      </c>
      <c r="D20" s="240">
        <v>1775</v>
      </c>
      <c r="E20" s="244">
        <f>D20*1.35</f>
        <v>2396.25</v>
      </c>
      <c r="F20" s="31"/>
      <c r="G20" s="53">
        <v>0</v>
      </c>
      <c r="H20" s="54" t="s">
        <v>113</v>
      </c>
      <c r="K20" s="24">
        <f t="shared" si="2"/>
        <v>20.708333333333332</v>
      </c>
      <c r="L20" s="24">
        <f t="shared" si="1"/>
        <v>1863.75</v>
      </c>
      <c r="M20" s="24">
        <f t="shared" si="3"/>
        <v>31.0625</v>
      </c>
      <c r="O20" s="24">
        <f>E20/60</f>
        <v>39.9375</v>
      </c>
    </row>
    <row r="21" spans="2:15" x14ac:dyDescent="0.75">
      <c r="B21" s="4" t="s">
        <v>30</v>
      </c>
      <c r="C21" s="241">
        <f t="shared" si="0"/>
        <v>40.599999999999994</v>
      </c>
      <c r="D21" s="241">
        <v>58</v>
      </c>
      <c r="E21" s="245">
        <f>D21*1.25</f>
        <v>72.5</v>
      </c>
      <c r="F21" s="31"/>
      <c r="G21" s="53">
        <v>0</v>
      </c>
      <c r="H21" s="55"/>
      <c r="L21" s="24">
        <f t="shared" si="1"/>
        <v>60.900000000000006</v>
      </c>
    </row>
    <row r="22" spans="2:15" x14ac:dyDescent="0.75">
      <c r="B22" s="4" t="s">
        <v>42</v>
      </c>
      <c r="C22" s="240">
        <f t="shared" si="0"/>
        <v>1225</v>
      </c>
      <c r="D22" s="240">
        <v>1750</v>
      </c>
      <c r="E22" s="244">
        <f>D22*1.37</f>
        <v>2397.5</v>
      </c>
      <c r="F22" s="31"/>
      <c r="G22" s="53">
        <v>0</v>
      </c>
      <c r="H22" s="54" t="s">
        <v>113</v>
      </c>
      <c r="K22" s="24">
        <f t="shared" si="2"/>
        <v>20.416666666666668</v>
      </c>
      <c r="L22" s="24">
        <f t="shared" si="1"/>
        <v>1837.5</v>
      </c>
      <c r="M22" s="24">
        <f t="shared" si="3"/>
        <v>30.625</v>
      </c>
      <c r="O22" s="24">
        <f t="shared" ref="O22:O24" si="4">E22/60</f>
        <v>39.958333333333336</v>
      </c>
    </row>
    <row r="23" spans="2:15" x14ac:dyDescent="0.75">
      <c r="B23" s="4" t="s">
        <v>31</v>
      </c>
      <c r="C23" s="242">
        <f>D23*0.65</f>
        <v>1072.5</v>
      </c>
      <c r="D23" s="242">
        <v>1650</v>
      </c>
      <c r="E23" s="246">
        <f>D23*1.35</f>
        <v>2227.5</v>
      </c>
      <c r="F23" s="31"/>
      <c r="G23" s="56">
        <v>0</v>
      </c>
      <c r="H23" s="54" t="s">
        <v>113</v>
      </c>
      <c r="K23" s="24">
        <f t="shared" si="2"/>
        <v>17.875</v>
      </c>
      <c r="L23" s="24">
        <f t="shared" si="1"/>
        <v>1732.5</v>
      </c>
      <c r="M23" s="24">
        <f t="shared" si="3"/>
        <v>28.875</v>
      </c>
      <c r="O23" s="24">
        <f t="shared" si="4"/>
        <v>37.125</v>
      </c>
    </row>
    <row r="24" spans="2:15" ht="26" thickBot="1" x14ac:dyDescent="0.8">
      <c r="B24" s="43" t="s">
        <v>116</v>
      </c>
      <c r="C24" s="243">
        <f>D24*0.7</f>
        <v>789.59999999999991</v>
      </c>
      <c r="D24" s="243">
        <v>1128</v>
      </c>
      <c r="E24" s="247">
        <f>D24*1.35</f>
        <v>1522.8000000000002</v>
      </c>
      <c r="F24" s="31"/>
      <c r="G24" s="57">
        <v>0</v>
      </c>
      <c r="H24" s="54" t="s">
        <v>113</v>
      </c>
      <c r="K24" s="24">
        <f t="shared" si="2"/>
        <v>13.159999999999998</v>
      </c>
      <c r="L24" s="24">
        <f t="shared" si="1"/>
        <v>1184.4000000000001</v>
      </c>
      <c r="M24" s="24">
        <f t="shared" si="3"/>
        <v>19.740000000000002</v>
      </c>
      <c r="O24" s="24">
        <f t="shared" si="4"/>
        <v>25.380000000000003</v>
      </c>
    </row>
    <row r="25" spans="2:15" x14ac:dyDescent="0.75">
      <c r="B25" s="272" t="s">
        <v>123</v>
      </c>
      <c r="C25" s="272"/>
      <c r="D25" s="272"/>
      <c r="E25" s="272"/>
      <c r="G25" s="54" t="s">
        <v>51</v>
      </c>
    </row>
    <row r="26" spans="2:15" x14ac:dyDescent="0.75">
      <c r="B26" s="272" t="s">
        <v>124</v>
      </c>
      <c r="C26" s="272"/>
      <c r="D26" s="272"/>
      <c r="E26" s="272"/>
      <c r="G26" s="54" t="s">
        <v>49</v>
      </c>
    </row>
    <row r="27" spans="2:15" x14ac:dyDescent="0.75">
      <c r="G27" s="54" t="s">
        <v>52</v>
      </c>
    </row>
  </sheetData>
  <mergeCells count="3">
    <mergeCell ref="B2:E2"/>
    <mergeCell ref="B25:E25"/>
    <mergeCell ref="B26:E26"/>
  </mergeCells>
  <pageMargins left="0.7" right="0.7" top="0.75" bottom="0.75" header="0.3" footer="0.3"/>
  <ignoredErrors>
    <ignoredError sqref="E11 E17 E21 E9 C8 C23 C19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1F6A0-483F-4FE2-AA13-E8C588C0E8E0}">
  <dimension ref="A1:Q33"/>
  <sheetViews>
    <sheetView showGridLines="0" workbookViewId="0">
      <selection activeCell="Y6" sqref="Y6"/>
    </sheetView>
  </sheetViews>
  <sheetFormatPr defaultRowHeight="25.5" x14ac:dyDescent="0.75"/>
  <cols>
    <col min="1" max="1" width="2.453125" style="1" customWidth="1"/>
    <col min="2" max="2" width="25.81640625" style="1" customWidth="1"/>
    <col min="3" max="5" width="17.08984375" style="1" customWidth="1"/>
    <col min="6" max="6" width="5" style="1" customWidth="1"/>
    <col min="7" max="7" width="30.453125" style="1" customWidth="1"/>
    <col min="8" max="9" width="8.7265625" style="24"/>
    <col min="10" max="10" width="25.1796875" style="1" hidden="1" customWidth="1"/>
    <col min="11" max="16" width="17.08984375" style="1" hidden="1" customWidth="1"/>
    <col min="17" max="17" width="4.90625" style="1" hidden="1" customWidth="1"/>
    <col min="18" max="20" width="0" style="24" hidden="1" customWidth="1"/>
    <col min="21" max="16384" width="8.7265625" style="24"/>
  </cols>
  <sheetData>
    <row r="1" spans="2:17" ht="10.5" customHeight="1" thickBot="1" x14ac:dyDescent="0.8"/>
    <row r="2" spans="2:17" ht="46.5" customHeight="1" x14ac:dyDescent="1.65">
      <c r="B2" s="281" t="s">
        <v>253</v>
      </c>
      <c r="C2" s="282"/>
      <c r="D2" s="282"/>
      <c r="E2" s="283"/>
      <c r="F2" s="25"/>
      <c r="G2" s="48" t="s">
        <v>60</v>
      </c>
      <c r="J2" s="281" t="s">
        <v>210</v>
      </c>
      <c r="K2" s="282"/>
      <c r="L2" s="282"/>
      <c r="M2" s="283"/>
      <c r="N2" s="237" t="s">
        <v>206</v>
      </c>
      <c r="O2" s="238"/>
      <c r="P2" s="238"/>
      <c r="Q2" s="236"/>
    </row>
    <row r="3" spans="2:17" ht="33.75" customHeight="1" thickBot="1" x14ac:dyDescent="0.8">
      <c r="B3" s="2" t="s">
        <v>36</v>
      </c>
      <c r="C3" s="3" t="s">
        <v>17</v>
      </c>
      <c r="D3" s="3" t="s">
        <v>121</v>
      </c>
      <c r="E3" s="26" t="s">
        <v>18</v>
      </c>
      <c r="F3" s="27"/>
      <c r="G3" s="49" t="s">
        <v>100</v>
      </c>
      <c r="J3" s="2" t="s">
        <v>36</v>
      </c>
      <c r="K3" s="3" t="s">
        <v>17</v>
      </c>
      <c r="L3" s="3" t="s">
        <v>121</v>
      </c>
      <c r="M3" s="26" t="s">
        <v>18</v>
      </c>
      <c r="N3" s="237" t="s">
        <v>207</v>
      </c>
      <c r="O3" s="238"/>
      <c r="P3" s="238"/>
      <c r="Q3" s="27"/>
    </row>
    <row r="4" spans="2:17" ht="24.5" customHeight="1" x14ac:dyDescent="0.75">
      <c r="B4" s="4" t="s">
        <v>19</v>
      </c>
      <c r="C4" s="58">
        <v>13</v>
      </c>
      <c r="D4" s="58">
        <v>13.8</v>
      </c>
      <c r="E4" s="59">
        <v>17</v>
      </c>
      <c r="F4" s="31"/>
      <c r="G4" s="60">
        <v>0</v>
      </c>
      <c r="J4" s="4" t="s">
        <v>19</v>
      </c>
      <c r="K4" s="58">
        <v>12</v>
      </c>
      <c r="L4" s="58">
        <v>14</v>
      </c>
      <c r="M4" s="59">
        <v>17</v>
      </c>
      <c r="N4" s="166">
        <f>C4-K4</f>
        <v>1</v>
      </c>
      <c r="O4" s="166">
        <f>D4-L4</f>
        <v>-0.19999999999999929</v>
      </c>
      <c r="P4" s="166">
        <f>E4-M4</f>
        <v>0</v>
      </c>
      <c r="Q4" s="61"/>
    </row>
    <row r="5" spans="2:17" ht="24.5" customHeight="1" x14ac:dyDescent="0.75">
      <c r="B5" s="4" t="s">
        <v>37</v>
      </c>
      <c r="C5" s="62">
        <v>6.5</v>
      </c>
      <c r="D5" s="62">
        <v>7.25</v>
      </c>
      <c r="E5" s="63">
        <v>9</v>
      </c>
      <c r="F5" s="31"/>
      <c r="G5" s="64">
        <v>0</v>
      </c>
      <c r="J5" s="4" t="s">
        <v>37</v>
      </c>
      <c r="K5" s="62">
        <v>7</v>
      </c>
      <c r="L5" s="62">
        <v>8.25</v>
      </c>
      <c r="M5" s="63">
        <v>10</v>
      </c>
      <c r="N5" s="166">
        <f t="shared" ref="N5:N24" si="0">C5-K5</f>
        <v>-0.5</v>
      </c>
      <c r="O5" s="166">
        <f t="shared" ref="O5:O24" si="1">D5-L5</f>
        <v>-1</v>
      </c>
      <c r="P5" s="166">
        <f t="shared" ref="P5:P24" si="2">E5-M5</f>
        <v>-1</v>
      </c>
      <c r="Q5" s="61"/>
    </row>
    <row r="6" spans="2:17" ht="24.5" customHeight="1" x14ac:dyDescent="0.75">
      <c r="B6" s="4" t="s">
        <v>22</v>
      </c>
      <c r="C6" s="58">
        <v>11</v>
      </c>
      <c r="D6" s="58">
        <v>12</v>
      </c>
      <c r="E6" s="59">
        <v>16</v>
      </c>
      <c r="F6" s="31"/>
      <c r="G6" s="64">
        <v>0</v>
      </c>
      <c r="J6" s="4" t="s">
        <v>22</v>
      </c>
      <c r="K6" s="58">
        <v>11</v>
      </c>
      <c r="L6" s="58">
        <v>12.25</v>
      </c>
      <c r="M6" s="59">
        <v>14</v>
      </c>
      <c r="N6" s="166">
        <f t="shared" si="0"/>
        <v>0</v>
      </c>
      <c r="O6" s="166">
        <f t="shared" si="1"/>
        <v>-0.25</v>
      </c>
      <c r="P6" s="166">
        <f t="shared" si="2"/>
        <v>2</v>
      </c>
      <c r="Q6" s="61"/>
    </row>
    <row r="7" spans="2:17" ht="24.5" customHeight="1" x14ac:dyDescent="0.75">
      <c r="B7" s="4" t="s">
        <v>23</v>
      </c>
      <c r="C7" s="62">
        <v>3</v>
      </c>
      <c r="D7" s="62">
        <v>4</v>
      </c>
      <c r="E7" s="63">
        <v>5</v>
      </c>
      <c r="F7" s="31"/>
      <c r="G7" s="64">
        <v>0</v>
      </c>
      <c r="J7" s="4" t="s">
        <v>23</v>
      </c>
      <c r="K7" s="62">
        <v>3.75</v>
      </c>
      <c r="L7" s="62">
        <v>4.5</v>
      </c>
      <c r="M7" s="63">
        <v>5.25</v>
      </c>
      <c r="N7" s="166">
        <f t="shared" si="0"/>
        <v>-0.75</v>
      </c>
      <c r="O7" s="166">
        <f t="shared" si="1"/>
        <v>-0.5</v>
      </c>
      <c r="P7" s="166">
        <f t="shared" si="2"/>
        <v>-0.25</v>
      </c>
      <c r="Q7" s="61"/>
    </row>
    <row r="8" spans="2:17" ht="24.5" customHeight="1" x14ac:dyDescent="0.75">
      <c r="B8" s="4" t="s">
        <v>24</v>
      </c>
      <c r="C8" s="58">
        <v>4.75</v>
      </c>
      <c r="D8" s="58">
        <v>5.6</v>
      </c>
      <c r="E8" s="59">
        <v>6.5</v>
      </c>
      <c r="F8" s="31"/>
      <c r="G8" s="64">
        <v>0</v>
      </c>
      <c r="J8" s="4" t="s">
        <v>24</v>
      </c>
      <c r="K8" s="58">
        <v>5.5</v>
      </c>
      <c r="L8" s="58">
        <v>6.25</v>
      </c>
      <c r="M8" s="59">
        <v>7</v>
      </c>
      <c r="N8" s="166">
        <f t="shared" si="0"/>
        <v>-0.75</v>
      </c>
      <c r="O8" s="166">
        <f t="shared" si="1"/>
        <v>-0.65000000000000036</v>
      </c>
      <c r="P8" s="166">
        <f t="shared" si="2"/>
        <v>-0.5</v>
      </c>
      <c r="Q8" s="61"/>
    </row>
    <row r="9" spans="2:17" ht="24.5" customHeight="1" x14ac:dyDescent="0.75">
      <c r="B9" s="4" t="s">
        <v>34</v>
      </c>
      <c r="C9" s="62">
        <v>6.5</v>
      </c>
      <c r="D9" s="62">
        <v>7.5</v>
      </c>
      <c r="E9" s="63">
        <v>9</v>
      </c>
      <c r="F9" s="31"/>
      <c r="G9" s="64">
        <v>0</v>
      </c>
      <c r="J9" s="4" t="s">
        <v>34</v>
      </c>
      <c r="K9" s="62">
        <v>9</v>
      </c>
      <c r="L9" s="62">
        <v>10</v>
      </c>
      <c r="M9" s="63">
        <v>11</v>
      </c>
      <c r="N9" s="166">
        <f t="shared" si="0"/>
        <v>-2.5</v>
      </c>
      <c r="O9" s="166">
        <f t="shared" si="1"/>
        <v>-2.5</v>
      </c>
      <c r="P9" s="166">
        <f t="shared" si="2"/>
        <v>-2</v>
      </c>
      <c r="Q9" s="61"/>
    </row>
    <row r="10" spans="2:17" ht="24.5" customHeight="1" x14ac:dyDescent="0.75">
      <c r="B10" s="4" t="s">
        <v>35</v>
      </c>
      <c r="C10" s="58">
        <v>9</v>
      </c>
      <c r="D10" s="58">
        <v>11</v>
      </c>
      <c r="E10" s="59">
        <v>13</v>
      </c>
      <c r="F10" s="31"/>
      <c r="G10" s="64">
        <v>0</v>
      </c>
      <c r="J10" s="4" t="s">
        <v>35</v>
      </c>
      <c r="K10" s="58">
        <v>12</v>
      </c>
      <c r="L10" s="58">
        <v>14</v>
      </c>
      <c r="M10" s="59">
        <v>16</v>
      </c>
      <c r="N10" s="166">
        <f t="shared" si="0"/>
        <v>-3</v>
      </c>
      <c r="O10" s="166">
        <f t="shared" si="1"/>
        <v>-3</v>
      </c>
      <c r="P10" s="166">
        <f t="shared" si="2"/>
        <v>-3</v>
      </c>
      <c r="Q10" s="61"/>
    </row>
    <row r="11" spans="2:17" ht="24.5" customHeight="1" x14ac:dyDescent="0.75">
      <c r="B11" s="4" t="s">
        <v>25</v>
      </c>
      <c r="C11" s="62">
        <v>5</v>
      </c>
      <c r="D11" s="62">
        <v>5.5</v>
      </c>
      <c r="E11" s="63">
        <v>6</v>
      </c>
      <c r="F11" s="31"/>
      <c r="G11" s="64">
        <v>0</v>
      </c>
      <c r="J11" s="4" t="s">
        <v>25</v>
      </c>
      <c r="K11" s="62">
        <v>5.25</v>
      </c>
      <c r="L11" s="62">
        <v>6</v>
      </c>
      <c r="M11" s="63">
        <v>6.5</v>
      </c>
      <c r="N11" s="166">
        <f t="shared" si="0"/>
        <v>-0.25</v>
      </c>
      <c r="O11" s="166">
        <f t="shared" si="1"/>
        <v>-0.5</v>
      </c>
      <c r="P11" s="166">
        <f t="shared" si="2"/>
        <v>-0.5</v>
      </c>
      <c r="Q11" s="61"/>
    </row>
    <row r="12" spans="2:17" ht="24.5" customHeight="1" x14ac:dyDescent="0.75">
      <c r="B12" s="4" t="s">
        <v>26</v>
      </c>
      <c r="C12" s="58">
        <v>6</v>
      </c>
      <c r="D12" s="58">
        <v>7.25</v>
      </c>
      <c r="E12" s="59">
        <v>8.5</v>
      </c>
      <c r="F12" s="31"/>
      <c r="G12" s="64">
        <v>0</v>
      </c>
      <c r="J12" s="4" t="s">
        <v>26</v>
      </c>
      <c r="K12" s="58">
        <v>6.2</v>
      </c>
      <c r="L12" s="58">
        <v>7.4</v>
      </c>
      <c r="M12" s="59">
        <v>8.5</v>
      </c>
      <c r="N12" s="166">
        <f t="shared" si="0"/>
        <v>-0.20000000000000018</v>
      </c>
      <c r="O12" s="166">
        <f t="shared" si="1"/>
        <v>-0.15000000000000036</v>
      </c>
      <c r="P12" s="166">
        <f t="shared" si="2"/>
        <v>0</v>
      </c>
      <c r="Q12" s="61"/>
    </row>
    <row r="13" spans="2:17" ht="24.5" customHeight="1" x14ac:dyDescent="0.75">
      <c r="B13" s="4" t="s">
        <v>39</v>
      </c>
      <c r="C13" s="62">
        <v>4</v>
      </c>
      <c r="D13" s="62">
        <v>5</v>
      </c>
      <c r="E13" s="63">
        <v>6.25</v>
      </c>
      <c r="F13" s="31"/>
      <c r="G13" s="64">
        <v>0</v>
      </c>
      <c r="J13" s="4" t="s">
        <v>39</v>
      </c>
      <c r="K13" s="62">
        <v>4.5</v>
      </c>
      <c r="L13" s="62">
        <v>5.5</v>
      </c>
      <c r="M13" s="63">
        <v>7</v>
      </c>
      <c r="N13" s="166">
        <f t="shared" si="0"/>
        <v>-0.5</v>
      </c>
      <c r="O13" s="166">
        <f t="shared" si="1"/>
        <v>-0.5</v>
      </c>
      <c r="P13" s="166">
        <f t="shared" si="2"/>
        <v>-0.75</v>
      </c>
      <c r="Q13" s="61"/>
    </row>
    <row r="14" spans="2:17" ht="24.5" customHeight="1" x14ac:dyDescent="0.75">
      <c r="B14" s="4" t="s">
        <v>38</v>
      </c>
      <c r="C14" s="58">
        <v>5</v>
      </c>
      <c r="D14" s="58">
        <v>5.5</v>
      </c>
      <c r="E14" s="59">
        <v>6</v>
      </c>
      <c r="F14" s="31"/>
      <c r="G14" s="64">
        <v>0</v>
      </c>
      <c r="J14" s="4" t="s">
        <v>38</v>
      </c>
      <c r="K14" s="58">
        <v>5.25</v>
      </c>
      <c r="L14" s="58">
        <v>6.2</v>
      </c>
      <c r="M14" s="59">
        <v>7</v>
      </c>
      <c r="N14" s="166">
        <f t="shared" si="0"/>
        <v>-0.25</v>
      </c>
      <c r="O14" s="166">
        <f t="shared" si="1"/>
        <v>-0.70000000000000018</v>
      </c>
      <c r="P14" s="166">
        <f t="shared" si="2"/>
        <v>-1</v>
      </c>
      <c r="Q14" s="61"/>
    </row>
    <row r="15" spans="2:17" ht="24.5" customHeight="1" x14ac:dyDescent="0.75">
      <c r="B15" s="4" t="s">
        <v>27</v>
      </c>
      <c r="C15" s="62">
        <v>6</v>
      </c>
      <c r="D15" s="62">
        <v>7.25</v>
      </c>
      <c r="E15" s="63">
        <v>8.5</v>
      </c>
      <c r="F15" s="31"/>
      <c r="G15" s="64">
        <v>0</v>
      </c>
      <c r="J15" s="4" t="s">
        <v>27</v>
      </c>
      <c r="K15" s="62">
        <v>7</v>
      </c>
      <c r="L15" s="62">
        <v>8</v>
      </c>
      <c r="M15" s="63">
        <v>9</v>
      </c>
      <c r="N15" s="166">
        <f t="shared" si="0"/>
        <v>-1</v>
      </c>
      <c r="O15" s="166">
        <f t="shared" si="1"/>
        <v>-0.75</v>
      </c>
      <c r="P15" s="166">
        <f t="shared" si="2"/>
        <v>-0.5</v>
      </c>
      <c r="Q15" s="61"/>
    </row>
    <row r="16" spans="2:17" ht="24.5" customHeight="1" x14ac:dyDescent="0.75">
      <c r="B16" s="4" t="s">
        <v>28</v>
      </c>
      <c r="C16" s="58">
        <v>15</v>
      </c>
      <c r="D16" s="58">
        <v>17</v>
      </c>
      <c r="E16" s="59">
        <v>20</v>
      </c>
      <c r="F16" s="31"/>
      <c r="G16" s="64">
        <v>0</v>
      </c>
      <c r="J16" s="4" t="s">
        <v>28</v>
      </c>
      <c r="K16" s="58">
        <v>14</v>
      </c>
      <c r="L16" s="58">
        <v>16</v>
      </c>
      <c r="M16" s="59">
        <v>25</v>
      </c>
      <c r="N16" s="166">
        <f t="shared" si="0"/>
        <v>1</v>
      </c>
      <c r="O16" s="166">
        <f t="shared" si="1"/>
        <v>1</v>
      </c>
      <c r="P16" s="166">
        <f t="shared" si="2"/>
        <v>-5</v>
      </c>
      <c r="Q16" s="61"/>
    </row>
    <row r="17" spans="2:17" ht="24.5" customHeight="1" x14ac:dyDescent="0.75">
      <c r="B17" s="4" t="s">
        <v>29</v>
      </c>
      <c r="C17" s="62">
        <v>7</v>
      </c>
      <c r="D17" s="62">
        <v>7.5</v>
      </c>
      <c r="E17" s="63">
        <v>8.5</v>
      </c>
      <c r="F17" s="31"/>
      <c r="G17" s="64">
        <v>0</v>
      </c>
      <c r="J17" s="4" t="s">
        <v>29</v>
      </c>
      <c r="K17" s="62">
        <v>8</v>
      </c>
      <c r="L17" s="62">
        <v>9</v>
      </c>
      <c r="M17" s="63">
        <v>10.5</v>
      </c>
      <c r="N17" s="166">
        <f t="shared" si="0"/>
        <v>-1</v>
      </c>
      <c r="O17" s="166">
        <f t="shared" si="1"/>
        <v>-1.5</v>
      </c>
      <c r="P17" s="166">
        <f t="shared" si="2"/>
        <v>-2</v>
      </c>
      <c r="Q17" s="61"/>
    </row>
    <row r="18" spans="2:17" ht="24.5" customHeight="1" x14ac:dyDescent="0.75">
      <c r="B18" s="4" t="s">
        <v>33</v>
      </c>
      <c r="C18" s="65">
        <v>0.22</v>
      </c>
      <c r="D18" s="65">
        <v>0.25</v>
      </c>
      <c r="E18" s="66">
        <v>0.3</v>
      </c>
      <c r="F18" s="31"/>
      <c r="G18" s="64">
        <v>0</v>
      </c>
      <c r="H18" s="54" t="s">
        <v>101</v>
      </c>
      <c r="J18" s="4" t="s">
        <v>33</v>
      </c>
      <c r="K18" s="65">
        <v>0.28000000000000003</v>
      </c>
      <c r="L18" s="65">
        <v>0.32</v>
      </c>
      <c r="M18" s="66">
        <v>0.35</v>
      </c>
      <c r="N18" s="166">
        <f t="shared" si="0"/>
        <v>-6.0000000000000026E-2</v>
      </c>
      <c r="O18" s="166">
        <f t="shared" si="1"/>
        <v>-7.0000000000000007E-2</v>
      </c>
      <c r="P18" s="166">
        <f t="shared" si="2"/>
        <v>-4.9999999999999989E-2</v>
      </c>
      <c r="Q18" s="67"/>
    </row>
    <row r="19" spans="2:17" ht="24.5" customHeight="1" x14ac:dyDescent="0.75">
      <c r="B19" s="4" t="s">
        <v>40</v>
      </c>
      <c r="C19" s="68">
        <v>0.25</v>
      </c>
      <c r="D19" s="68">
        <v>0.3</v>
      </c>
      <c r="E19" s="69">
        <v>0.4</v>
      </c>
      <c r="F19" s="31"/>
      <c r="G19" s="64">
        <v>0</v>
      </c>
      <c r="H19" s="54" t="s">
        <v>101</v>
      </c>
      <c r="J19" s="4" t="s">
        <v>40</v>
      </c>
      <c r="K19" s="68">
        <v>0.38</v>
      </c>
      <c r="L19" s="68">
        <v>0.45</v>
      </c>
      <c r="M19" s="69">
        <v>0.55000000000000004</v>
      </c>
      <c r="N19" s="166">
        <f t="shared" si="0"/>
        <v>-0.13</v>
      </c>
      <c r="O19" s="166">
        <f t="shared" si="1"/>
        <v>-0.15000000000000002</v>
      </c>
      <c r="P19" s="166">
        <f t="shared" si="2"/>
        <v>-0.15000000000000002</v>
      </c>
      <c r="Q19" s="67"/>
    </row>
    <row r="20" spans="2:17" ht="24.5" customHeight="1" x14ac:dyDescent="0.75">
      <c r="B20" s="4" t="s">
        <v>41</v>
      </c>
      <c r="C20" s="65">
        <v>0.2</v>
      </c>
      <c r="D20" s="65">
        <v>0.24</v>
      </c>
      <c r="E20" s="66">
        <v>0.32</v>
      </c>
      <c r="F20" s="31"/>
      <c r="G20" s="64">
        <v>0</v>
      </c>
      <c r="H20" s="54" t="s">
        <v>101</v>
      </c>
      <c r="J20" s="4" t="s">
        <v>41</v>
      </c>
      <c r="K20" s="65">
        <v>0.35</v>
      </c>
      <c r="L20" s="65">
        <v>0.4</v>
      </c>
      <c r="M20" s="66">
        <v>0.5</v>
      </c>
      <c r="N20" s="166">
        <f t="shared" si="0"/>
        <v>-0.14999999999999997</v>
      </c>
      <c r="O20" s="166">
        <f t="shared" si="1"/>
        <v>-0.16000000000000003</v>
      </c>
      <c r="P20" s="166">
        <f t="shared" si="2"/>
        <v>-0.18</v>
      </c>
      <c r="Q20" s="67"/>
    </row>
    <row r="21" spans="2:17" ht="24.5" customHeight="1" x14ac:dyDescent="0.75">
      <c r="B21" s="4" t="s">
        <v>248</v>
      </c>
      <c r="C21" s="62">
        <v>6</v>
      </c>
      <c r="D21" s="62">
        <v>7</v>
      </c>
      <c r="E21" s="63">
        <v>8</v>
      </c>
      <c r="F21" s="31"/>
      <c r="G21" s="64">
        <v>0</v>
      </c>
      <c r="H21" s="55"/>
      <c r="J21" s="4" t="s">
        <v>30</v>
      </c>
      <c r="K21" s="62">
        <v>8</v>
      </c>
      <c r="L21" s="62">
        <v>8.75</v>
      </c>
      <c r="M21" s="63">
        <v>12</v>
      </c>
      <c r="N21" s="166">
        <f t="shared" si="0"/>
        <v>-2</v>
      </c>
      <c r="O21" s="166">
        <f t="shared" si="1"/>
        <v>-1.75</v>
      </c>
      <c r="P21" s="166">
        <f t="shared" si="2"/>
        <v>-4</v>
      </c>
      <c r="Q21" s="61"/>
    </row>
    <row r="22" spans="2:17" ht="24.5" customHeight="1" x14ac:dyDescent="0.75">
      <c r="B22" s="4" t="s">
        <v>42</v>
      </c>
      <c r="C22" s="65">
        <v>0.24</v>
      </c>
      <c r="D22" s="65">
        <v>0.28000000000000003</v>
      </c>
      <c r="E22" s="66">
        <v>0.34</v>
      </c>
      <c r="F22" s="31"/>
      <c r="G22" s="64">
        <v>0</v>
      </c>
      <c r="H22" s="54" t="s">
        <v>101</v>
      </c>
      <c r="J22" s="4" t="s">
        <v>42</v>
      </c>
      <c r="K22" s="65">
        <v>0.36</v>
      </c>
      <c r="L22" s="65">
        <v>0.4</v>
      </c>
      <c r="M22" s="66">
        <v>0.43</v>
      </c>
      <c r="N22" s="166">
        <f t="shared" si="0"/>
        <v>-0.12</v>
      </c>
      <c r="O22" s="166">
        <f t="shared" si="1"/>
        <v>-0.12</v>
      </c>
      <c r="P22" s="166">
        <f t="shared" si="2"/>
        <v>-8.9999999999999969E-2</v>
      </c>
      <c r="Q22" s="67"/>
    </row>
    <row r="23" spans="2:17" ht="24.5" customHeight="1" x14ac:dyDescent="0.75">
      <c r="B23" s="4" t="s">
        <v>31</v>
      </c>
      <c r="C23" s="70">
        <v>0.19</v>
      </c>
      <c r="D23" s="68">
        <v>0.22</v>
      </c>
      <c r="E23" s="71">
        <v>0.24</v>
      </c>
      <c r="F23" s="31"/>
      <c r="G23" s="72">
        <v>0</v>
      </c>
      <c r="H23" s="54" t="s">
        <v>101</v>
      </c>
      <c r="J23" s="4" t="s">
        <v>31</v>
      </c>
      <c r="K23" s="70">
        <v>0.26</v>
      </c>
      <c r="L23" s="68">
        <v>0.3</v>
      </c>
      <c r="M23" s="71">
        <v>0.32</v>
      </c>
      <c r="N23" s="166">
        <f t="shared" si="0"/>
        <v>-7.0000000000000007E-2</v>
      </c>
      <c r="O23" s="166">
        <f t="shared" si="1"/>
        <v>-7.9999999999999988E-2</v>
      </c>
      <c r="P23" s="166">
        <f t="shared" si="2"/>
        <v>-8.0000000000000016E-2</v>
      </c>
      <c r="Q23" s="67"/>
    </row>
    <row r="24" spans="2:17" ht="24.5" customHeight="1" thickBot="1" x14ac:dyDescent="0.8">
      <c r="B24" s="43" t="s">
        <v>116</v>
      </c>
      <c r="C24" s="73">
        <v>0.4</v>
      </c>
      <c r="D24" s="74">
        <v>0.45</v>
      </c>
      <c r="E24" s="75">
        <v>0.5</v>
      </c>
      <c r="F24" s="31"/>
      <c r="G24" s="76">
        <v>0</v>
      </c>
      <c r="H24" s="54" t="s">
        <v>101</v>
      </c>
      <c r="J24" s="43" t="s">
        <v>116</v>
      </c>
      <c r="K24" s="73">
        <v>0.4</v>
      </c>
      <c r="L24" s="74">
        <v>0.45</v>
      </c>
      <c r="M24" s="75">
        <v>0.5</v>
      </c>
      <c r="N24" s="166">
        <f t="shared" si="0"/>
        <v>0</v>
      </c>
      <c r="O24" s="166">
        <f t="shared" si="1"/>
        <v>0</v>
      </c>
      <c r="P24" s="166">
        <f t="shared" si="2"/>
        <v>0</v>
      </c>
      <c r="Q24" s="67"/>
    </row>
    <row r="25" spans="2:17" ht="23.5" customHeight="1" x14ac:dyDescent="0.75">
      <c r="B25" s="272" t="s">
        <v>132</v>
      </c>
      <c r="C25" s="272"/>
      <c r="D25" s="272"/>
      <c r="E25" s="272"/>
      <c r="G25" s="78" t="s">
        <v>51</v>
      </c>
      <c r="J25" s="272" t="s">
        <v>132</v>
      </c>
      <c r="K25" s="272"/>
      <c r="L25" s="272"/>
      <c r="M25" s="272"/>
      <c r="N25" s="77"/>
      <c r="O25" s="77"/>
      <c r="P25" s="77"/>
      <c r="Q25" s="77"/>
    </row>
    <row r="26" spans="2:17" ht="23.5" customHeight="1" x14ac:dyDescent="0.75">
      <c r="B26" s="272" t="s">
        <v>133</v>
      </c>
      <c r="C26" s="272"/>
      <c r="D26" s="272"/>
      <c r="E26" s="272"/>
      <c r="G26" s="78" t="s">
        <v>49</v>
      </c>
      <c r="J26" s="272" t="s">
        <v>133</v>
      </c>
      <c r="K26" s="272"/>
      <c r="L26" s="272"/>
      <c r="M26" s="272"/>
      <c r="N26" s="77"/>
      <c r="O26" s="77"/>
      <c r="P26" s="77"/>
      <c r="Q26" s="77"/>
    </row>
    <row r="27" spans="2:17" ht="23.5" customHeight="1" x14ac:dyDescent="0.75">
      <c r="B27" s="272" t="s">
        <v>213</v>
      </c>
      <c r="C27" s="272"/>
      <c r="D27" s="272"/>
      <c r="E27" s="272"/>
      <c r="G27" s="78" t="s">
        <v>50</v>
      </c>
      <c r="J27" s="272" t="s">
        <v>134</v>
      </c>
      <c r="K27" s="272"/>
      <c r="L27" s="272"/>
      <c r="M27" s="272"/>
      <c r="N27" s="77"/>
      <c r="O27" s="77"/>
      <c r="P27" s="77"/>
      <c r="Q27" s="77"/>
    </row>
    <row r="28" spans="2:17" ht="23.5" customHeight="1" x14ac:dyDescent="0.75">
      <c r="B28" s="54" t="s">
        <v>240</v>
      </c>
      <c r="C28" s="54"/>
      <c r="D28" s="54"/>
      <c r="E28" s="54"/>
      <c r="J28" s="54" t="s">
        <v>188</v>
      </c>
      <c r="K28" s="54"/>
      <c r="L28" s="54"/>
      <c r="M28" s="54"/>
      <c r="N28" s="54"/>
      <c r="O28" s="54"/>
      <c r="P28" s="54"/>
      <c r="Q28" s="54"/>
    </row>
    <row r="29" spans="2:17" ht="23.5" customHeight="1" x14ac:dyDescent="0.75">
      <c r="B29" s="54" t="s">
        <v>241</v>
      </c>
      <c r="C29" s="54"/>
      <c r="D29" s="54"/>
      <c r="E29" s="54"/>
      <c r="J29" s="54" t="s">
        <v>168</v>
      </c>
      <c r="K29" s="54"/>
      <c r="L29" s="54"/>
      <c r="M29" s="54"/>
      <c r="N29" s="54"/>
      <c r="O29" s="54"/>
      <c r="P29" s="54"/>
      <c r="Q29" s="54"/>
    </row>
    <row r="30" spans="2:17" ht="23.5" customHeight="1" x14ac:dyDescent="0.75">
      <c r="B30" s="54" t="s">
        <v>242</v>
      </c>
      <c r="C30" s="54"/>
      <c r="D30" s="54"/>
      <c r="E30" s="54"/>
      <c r="J30" s="54" t="s">
        <v>166</v>
      </c>
      <c r="K30" s="54"/>
      <c r="L30" s="54"/>
      <c r="M30" s="54"/>
      <c r="N30" s="54"/>
      <c r="O30" s="54"/>
      <c r="P30" s="54"/>
      <c r="Q30" s="54"/>
    </row>
    <row r="31" spans="2:17" ht="23.5" customHeight="1" x14ac:dyDescent="0.75">
      <c r="B31" s="54" t="s">
        <v>243</v>
      </c>
      <c r="C31" s="54"/>
      <c r="D31" s="54"/>
      <c r="E31" s="54"/>
      <c r="J31" s="54" t="s">
        <v>167</v>
      </c>
      <c r="K31" s="54"/>
      <c r="L31" s="54"/>
      <c r="M31" s="54"/>
      <c r="N31" s="54"/>
      <c r="O31" s="54"/>
      <c r="P31" s="54"/>
      <c r="Q31" s="54"/>
    </row>
    <row r="32" spans="2:17" ht="23.5" customHeight="1" x14ac:dyDescent="0.75">
      <c r="B32" s="54" t="s">
        <v>244</v>
      </c>
      <c r="J32" s="54" t="s">
        <v>169</v>
      </c>
    </row>
    <row r="33" spans="10:10" ht="23.5" customHeight="1" x14ac:dyDescent="0.75">
      <c r="J33" s="54" t="s">
        <v>170</v>
      </c>
    </row>
  </sheetData>
  <mergeCells count="8">
    <mergeCell ref="B26:E26"/>
    <mergeCell ref="B27:E27"/>
    <mergeCell ref="B2:E2"/>
    <mergeCell ref="B25:E25"/>
    <mergeCell ref="J2:M2"/>
    <mergeCell ref="J25:M25"/>
    <mergeCell ref="J26:M26"/>
    <mergeCell ref="J27:M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AF50D-C0AB-4DC0-9CA3-62BD8772573C}">
  <dimension ref="B1:AI64"/>
  <sheetViews>
    <sheetView showGridLines="0" zoomScale="80" zoomScaleNormal="80" workbookViewId="0">
      <selection activeCell="AI9" sqref="AI9:AI10"/>
    </sheetView>
  </sheetViews>
  <sheetFormatPr defaultRowHeight="32" x14ac:dyDescent="0.95"/>
  <cols>
    <col min="1" max="1" width="1.7265625" style="79" customWidth="1"/>
    <col min="2" max="2" width="14.90625" style="79" bestFit="1" customWidth="1"/>
    <col min="3" max="5" width="16.90625" style="79" customWidth="1"/>
    <col min="6" max="6" width="2.36328125" style="79" customWidth="1"/>
    <col min="7" max="7" width="14.90625" style="79" bestFit="1" customWidth="1"/>
    <col min="8" max="10" width="16.90625" style="79" customWidth="1"/>
    <col min="11" max="11" width="2.36328125" style="79" customWidth="1"/>
    <col min="12" max="12" width="14.90625" style="79" bestFit="1" customWidth="1"/>
    <col min="13" max="15" width="16.90625" style="79" customWidth="1"/>
    <col min="16" max="16" width="2.36328125" style="79" customWidth="1"/>
    <col min="17" max="17" width="14.90625" style="79" bestFit="1" customWidth="1"/>
    <col min="18" max="20" width="16.90625" style="79" customWidth="1"/>
    <col min="21" max="21" width="2.36328125" style="79" customWidth="1"/>
    <col min="22" max="22" width="14.90625" style="79" bestFit="1" customWidth="1"/>
    <col min="23" max="25" width="16.90625" style="79" customWidth="1"/>
    <col min="26" max="26" width="2.36328125" style="79" customWidth="1"/>
    <col min="27" max="27" width="14.90625" style="79" bestFit="1" customWidth="1"/>
    <col min="28" max="30" width="16.90625" style="79" customWidth="1"/>
    <col min="31" max="31" width="2.36328125" style="79" customWidth="1"/>
    <col min="32" max="32" width="14.90625" style="79" bestFit="1" customWidth="1"/>
    <col min="33" max="35" width="16.90625" style="79" customWidth="1"/>
    <col min="36" max="16384" width="8.7265625" style="79"/>
  </cols>
  <sheetData>
    <row r="1" spans="2:35" ht="11.5" customHeight="1" x14ac:dyDescent="0.95"/>
    <row r="2" spans="2:35" ht="38" x14ac:dyDescent="1.1000000000000001">
      <c r="B2" s="286" t="s">
        <v>135</v>
      </c>
      <c r="C2" s="286"/>
      <c r="D2" s="286"/>
      <c r="E2" s="286"/>
      <c r="G2" s="286" t="s">
        <v>136</v>
      </c>
      <c r="H2" s="286"/>
      <c r="I2" s="286"/>
      <c r="J2" s="286"/>
      <c r="L2" s="286" t="s">
        <v>137</v>
      </c>
      <c r="M2" s="286"/>
      <c r="N2" s="286"/>
      <c r="O2" s="286"/>
      <c r="Q2" s="286" t="s">
        <v>138</v>
      </c>
      <c r="R2" s="286"/>
      <c r="S2" s="286"/>
      <c r="T2" s="286"/>
      <c r="V2" s="287" t="s">
        <v>139</v>
      </c>
      <c r="W2" s="287"/>
      <c r="X2" s="287"/>
      <c r="Y2" s="287"/>
      <c r="AA2" s="287" t="s">
        <v>140</v>
      </c>
      <c r="AB2" s="287"/>
      <c r="AC2" s="287"/>
      <c r="AD2" s="287"/>
      <c r="AF2" s="284" t="s">
        <v>141</v>
      </c>
      <c r="AG2" s="284"/>
      <c r="AH2" s="284"/>
      <c r="AI2" s="284"/>
    </row>
    <row r="3" spans="2:35" x14ac:dyDescent="0.95">
      <c r="B3" s="285" t="s">
        <v>142</v>
      </c>
      <c r="C3" s="285"/>
      <c r="D3" s="285"/>
      <c r="E3" s="285"/>
      <c r="F3" s="80"/>
      <c r="G3" s="285" t="s">
        <v>143</v>
      </c>
      <c r="H3" s="285"/>
      <c r="I3" s="285"/>
      <c r="J3" s="285"/>
      <c r="K3" s="80"/>
      <c r="L3" s="285" t="s">
        <v>142</v>
      </c>
      <c r="M3" s="285"/>
      <c r="N3" s="285"/>
      <c r="O3" s="285"/>
      <c r="P3" s="80"/>
      <c r="Q3" s="285" t="s">
        <v>144</v>
      </c>
      <c r="R3" s="285"/>
      <c r="S3" s="285"/>
      <c r="T3" s="285"/>
      <c r="V3" s="285" t="s">
        <v>144</v>
      </c>
      <c r="W3" s="285"/>
      <c r="X3" s="285"/>
      <c r="Y3" s="285"/>
      <c r="AA3" s="285" t="s">
        <v>144</v>
      </c>
      <c r="AB3" s="285"/>
      <c r="AC3" s="285"/>
      <c r="AD3" s="285"/>
      <c r="AF3" s="285" t="s">
        <v>144</v>
      </c>
      <c r="AG3" s="285"/>
      <c r="AH3" s="285"/>
      <c r="AI3" s="285"/>
    </row>
    <row r="4" spans="2:35" x14ac:dyDescent="0.95">
      <c r="B4" s="81"/>
      <c r="C4" s="82" t="s">
        <v>17</v>
      </c>
      <c r="D4" s="82" t="s">
        <v>145</v>
      </c>
      <c r="E4" s="82" t="s">
        <v>18</v>
      </c>
      <c r="G4" s="81"/>
      <c r="H4" s="82" t="s">
        <v>17</v>
      </c>
      <c r="I4" s="82" t="s">
        <v>145</v>
      </c>
      <c r="J4" s="82" t="s">
        <v>18</v>
      </c>
      <c r="L4" s="81"/>
      <c r="M4" s="82" t="s">
        <v>17</v>
      </c>
      <c r="N4" s="82" t="s">
        <v>145</v>
      </c>
      <c r="O4" s="82" t="s">
        <v>18</v>
      </c>
      <c r="Q4" s="81"/>
      <c r="R4" s="82" t="s">
        <v>17</v>
      </c>
      <c r="S4" s="82" t="s">
        <v>145</v>
      </c>
      <c r="T4" s="82" t="s">
        <v>18</v>
      </c>
      <c r="V4" s="81"/>
      <c r="W4" s="82" t="s">
        <v>17</v>
      </c>
      <c r="X4" s="82" t="s">
        <v>145</v>
      </c>
      <c r="Y4" s="82" t="s">
        <v>18</v>
      </c>
      <c r="AA4" s="81"/>
      <c r="AB4" s="82" t="s">
        <v>17</v>
      </c>
      <c r="AC4" s="82" t="s">
        <v>145</v>
      </c>
      <c r="AD4" s="82" t="s">
        <v>18</v>
      </c>
      <c r="AF4" s="81"/>
      <c r="AG4" s="82" t="s">
        <v>17</v>
      </c>
      <c r="AH4" s="82" t="s">
        <v>145</v>
      </c>
      <c r="AI4" s="82" t="s">
        <v>18</v>
      </c>
    </row>
    <row r="5" spans="2:35" x14ac:dyDescent="0.95">
      <c r="B5" s="82">
        <v>2016</v>
      </c>
      <c r="C5" s="83">
        <v>9.25</v>
      </c>
      <c r="D5" s="83">
        <v>10.75</v>
      </c>
      <c r="E5" s="83">
        <v>12.25</v>
      </c>
      <c r="G5" s="82">
        <v>2016</v>
      </c>
      <c r="H5" s="83">
        <v>5.6</v>
      </c>
      <c r="I5" s="83">
        <v>7.37</v>
      </c>
      <c r="J5" s="83">
        <v>9.1300000000000008</v>
      </c>
      <c r="L5" s="82">
        <v>2016</v>
      </c>
      <c r="M5" s="83">
        <v>2.57</v>
      </c>
      <c r="N5" s="83">
        <v>2.95</v>
      </c>
      <c r="O5" s="83">
        <v>3.33</v>
      </c>
      <c r="Q5" s="82">
        <v>2016</v>
      </c>
      <c r="R5" s="84">
        <v>0.21</v>
      </c>
      <c r="S5" s="84">
        <v>0.28999999999999998</v>
      </c>
      <c r="T5" s="84">
        <v>0.36</v>
      </c>
      <c r="V5" s="82">
        <v>2016</v>
      </c>
      <c r="W5" s="83">
        <v>7</v>
      </c>
      <c r="X5" s="83">
        <v>8.75</v>
      </c>
      <c r="Y5" s="83">
        <v>10.5</v>
      </c>
      <c r="AA5" s="82">
        <v>2016</v>
      </c>
      <c r="AB5" s="83">
        <v>6.78</v>
      </c>
      <c r="AC5" s="83">
        <v>8.5399999999999991</v>
      </c>
      <c r="AD5" s="83">
        <v>10.29</v>
      </c>
      <c r="AF5" s="82">
        <v>2020</v>
      </c>
      <c r="AG5" s="84">
        <v>0.39500000000000002</v>
      </c>
      <c r="AH5" s="84">
        <v>0.46089999999999998</v>
      </c>
      <c r="AI5" s="84">
        <v>0.52669999999999995</v>
      </c>
    </row>
    <row r="6" spans="2:35" x14ac:dyDescent="0.95">
      <c r="B6" s="82">
        <v>2017</v>
      </c>
      <c r="C6" s="83">
        <v>10</v>
      </c>
      <c r="D6" s="83">
        <v>11.08</v>
      </c>
      <c r="E6" s="83">
        <v>12.15</v>
      </c>
      <c r="G6" s="82">
        <v>2017</v>
      </c>
      <c r="H6" s="83">
        <v>6.06</v>
      </c>
      <c r="I6" s="83">
        <v>7.53</v>
      </c>
      <c r="J6" s="83">
        <v>9</v>
      </c>
      <c r="L6" s="82">
        <v>2017</v>
      </c>
      <c r="M6" s="83">
        <v>2.7</v>
      </c>
      <c r="N6" s="83">
        <v>2.98</v>
      </c>
      <c r="O6" s="83">
        <v>3.25</v>
      </c>
      <c r="Q6" s="82">
        <v>2017</v>
      </c>
      <c r="R6" s="84">
        <v>0.14249999999999999</v>
      </c>
      <c r="S6" s="84">
        <v>0.20380000000000001</v>
      </c>
      <c r="T6" s="84">
        <v>0.26500000000000001</v>
      </c>
      <c r="V6" s="82">
        <v>2017</v>
      </c>
      <c r="W6" s="83">
        <v>6.21</v>
      </c>
      <c r="X6" s="83">
        <v>7.18</v>
      </c>
      <c r="Y6" s="83">
        <v>8.15</v>
      </c>
      <c r="AA6" s="82">
        <v>2017</v>
      </c>
      <c r="AB6" s="83">
        <v>6.95</v>
      </c>
      <c r="AC6" s="83">
        <v>8.48</v>
      </c>
      <c r="AD6" s="83">
        <v>10</v>
      </c>
      <c r="AF6" s="82">
        <v>2021</v>
      </c>
      <c r="AG6" s="84">
        <v>0.41799999999999998</v>
      </c>
      <c r="AH6" s="84">
        <v>1.214</v>
      </c>
      <c r="AI6" s="84">
        <v>2.0099999999999998</v>
      </c>
    </row>
    <row r="7" spans="2:35" x14ac:dyDescent="0.95">
      <c r="B7" s="82">
        <v>2018</v>
      </c>
      <c r="C7" s="83">
        <v>9.4</v>
      </c>
      <c r="D7" s="83">
        <v>10.3</v>
      </c>
      <c r="E7" s="83">
        <v>11.2</v>
      </c>
      <c r="G7" s="82">
        <v>2018</v>
      </c>
      <c r="H7" s="83">
        <v>6.08</v>
      </c>
      <c r="I7" s="83">
        <v>6.72</v>
      </c>
      <c r="J7" s="83">
        <v>7.35</v>
      </c>
      <c r="L7" s="82">
        <v>2018</v>
      </c>
      <c r="M7" s="83">
        <v>2.77</v>
      </c>
      <c r="N7" s="83">
        <v>3.24</v>
      </c>
      <c r="O7" s="83">
        <v>3.7</v>
      </c>
      <c r="Q7" s="82">
        <v>2018</v>
      </c>
      <c r="R7" s="84">
        <v>0.14000000000000001</v>
      </c>
      <c r="S7" s="84">
        <v>0.17100000000000001</v>
      </c>
      <c r="T7" s="84">
        <v>0.20200000000000001</v>
      </c>
      <c r="V7" s="82">
        <v>2018</v>
      </c>
      <c r="W7" s="83">
        <v>6</v>
      </c>
      <c r="X7" s="83">
        <v>6.75</v>
      </c>
      <c r="Y7" s="83">
        <v>7.5</v>
      </c>
      <c r="AA7" s="82">
        <v>2018</v>
      </c>
      <c r="AB7" s="83">
        <v>6</v>
      </c>
      <c r="AC7" s="83">
        <v>6.58</v>
      </c>
      <c r="AD7" s="83">
        <v>7.15</v>
      </c>
      <c r="AF7" s="82">
        <v>2022</v>
      </c>
      <c r="AG7" s="84">
        <v>0.65</v>
      </c>
      <c r="AH7" s="84">
        <v>0.95</v>
      </c>
      <c r="AI7" s="84">
        <v>1.25</v>
      </c>
    </row>
    <row r="8" spans="2:35" x14ac:dyDescent="0.95">
      <c r="B8" s="82">
        <v>2019</v>
      </c>
      <c r="C8" s="83">
        <v>9.36</v>
      </c>
      <c r="D8" s="83">
        <v>10.06</v>
      </c>
      <c r="E8" s="83">
        <v>10.76</v>
      </c>
      <c r="G8" s="82">
        <v>2019</v>
      </c>
      <c r="H8" s="83">
        <v>5.65</v>
      </c>
      <c r="I8" s="83">
        <v>6.38</v>
      </c>
      <c r="J8" s="83">
        <v>7.1</v>
      </c>
      <c r="L8" s="82">
        <v>2019</v>
      </c>
      <c r="M8" s="83">
        <v>3</v>
      </c>
      <c r="N8" s="83">
        <v>3.83</v>
      </c>
      <c r="O8" s="83">
        <v>4.66</v>
      </c>
      <c r="Q8" s="82">
        <v>2019</v>
      </c>
      <c r="R8" s="84">
        <v>0.16700000000000001</v>
      </c>
      <c r="S8" s="84">
        <v>0.246</v>
      </c>
      <c r="T8" s="84">
        <v>0.32500000000000001</v>
      </c>
      <c r="V8" s="82">
        <v>2019</v>
      </c>
      <c r="W8" s="83">
        <v>6.2</v>
      </c>
      <c r="X8" s="83">
        <v>11.6</v>
      </c>
      <c r="Y8" s="83">
        <v>17</v>
      </c>
      <c r="AA8" s="82">
        <v>2019</v>
      </c>
      <c r="AB8" s="83">
        <v>6.25</v>
      </c>
      <c r="AC8" s="83">
        <v>7.63</v>
      </c>
      <c r="AD8" s="83">
        <v>9</v>
      </c>
      <c r="AF8" s="82">
        <v>2023</v>
      </c>
      <c r="AG8" s="84">
        <v>0.43</v>
      </c>
      <c r="AH8" s="84">
        <v>0.66500000000000004</v>
      </c>
      <c r="AI8" s="84">
        <v>0.9</v>
      </c>
    </row>
    <row r="9" spans="2:35" x14ac:dyDescent="0.95">
      <c r="B9" s="82">
        <v>2020</v>
      </c>
      <c r="C9" s="83">
        <v>9.59</v>
      </c>
      <c r="D9" s="83">
        <v>16.48</v>
      </c>
      <c r="E9" s="83">
        <v>23.36</v>
      </c>
      <c r="G9" s="82">
        <v>2020</v>
      </c>
      <c r="H9" s="83">
        <v>6.02</v>
      </c>
      <c r="I9" s="83">
        <v>8.74</v>
      </c>
      <c r="J9" s="83">
        <v>11.46</v>
      </c>
      <c r="L9" s="82">
        <v>2020</v>
      </c>
      <c r="M9" s="83">
        <v>2.85</v>
      </c>
      <c r="N9" s="83">
        <v>3.92</v>
      </c>
      <c r="O9" s="83">
        <v>5</v>
      </c>
      <c r="Q9" s="82">
        <v>2020</v>
      </c>
      <c r="R9" s="84">
        <v>0.19</v>
      </c>
      <c r="S9" s="84">
        <v>0.27500000000000002</v>
      </c>
      <c r="T9" s="84">
        <v>0.36</v>
      </c>
      <c r="V9" s="82">
        <v>2020</v>
      </c>
      <c r="W9" s="83">
        <v>6.48</v>
      </c>
      <c r="X9" s="83">
        <v>8.99</v>
      </c>
      <c r="Y9" s="83">
        <v>11.5</v>
      </c>
      <c r="AA9" s="82">
        <v>2020</v>
      </c>
      <c r="AB9" s="83">
        <v>6.26</v>
      </c>
      <c r="AC9" s="83">
        <v>10.130000000000001</v>
      </c>
      <c r="AD9" s="83">
        <v>14</v>
      </c>
      <c r="AF9" s="82">
        <v>2024</v>
      </c>
      <c r="AG9" s="84">
        <v>0.43</v>
      </c>
      <c r="AH9" s="84">
        <v>0.56999999999999995</v>
      </c>
      <c r="AI9" s="84">
        <v>0.71</v>
      </c>
    </row>
    <row r="10" spans="2:35" x14ac:dyDescent="0.95">
      <c r="B10" s="82">
        <v>2021</v>
      </c>
      <c r="C10" s="83">
        <v>10.8</v>
      </c>
      <c r="D10" s="83">
        <v>19.100000000000001</v>
      </c>
      <c r="E10" s="83">
        <v>27.4</v>
      </c>
      <c r="G10" s="82">
        <v>2021</v>
      </c>
      <c r="H10" s="83">
        <v>6.5</v>
      </c>
      <c r="I10" s="83">
        <v>11.8</v>
      </c>
      <c r="J10" s="83">
        <v>17.100000000000001</v>
      </c>
      <c r="L10" s="82">
        <v>2021</v>
      </c>
      <c r="M10" s="83">
        <v>3</v>
      </c>
      <c r="N10" s="83">
        <v>7</v>
      </c>
      <c r="O10" s="83">
        <v>11</v>
      </c>
      <c r="Q10" s="82">
        <v>2021</v>
      </c>
      <c r="R10" s="84">
        <v>0.22</v>
      </c>
      <c r="S10" s="84">
        <v>0.38</v>
      </c>
      <c r="T10" s="84">
        <v>0.54</v>
      </c>
      <c r="V10" s="82">
        <v>2021</v>
      </c>
      <c r="W10" s="83">
        <v>7.07</v>
      </c>
      <c r="X10" s="83">
        <v>12.79</v>
      </c>
      <c r="Y10" s="83">
        <v>18.5</v>
      </c>
      <c r="AA10" s="82">
        <v>2021</v>
      </c>
      <c r="AB10" s="83">
        <v>7.64</v>
      </c>
      <c r="AC10" s="83">
        <v>14.82</v>
      </c>
      <c r="AD10" s="83">
        <v>22</v>
      </c>
      <c r="AF10" s="82">
        <v>2025</v>
      </c>
      <c r="AG10" s="84">
        <v>0.4</v>
      </c>
      <c r="AH10" s="84">
        <v>0.44</v>
      </c>
      <c r="AI10" s="84">
        <v>0.48</v>
      </c>
    </row>
    <row r="11" spans="2:35" x14ac:dyDescent="0.95">
      <c r="B11" s="82">
        <v>2022</v>
      </c>
      <c r="C11" s="83">
        <v>15.37</v>
      </c>
      <c r="D11" s="83">
        <v>19.77</v>
      </c>
      <c r="E11" s="83">
        <v>24.17</v>
      </c>
      <c r="G11" s="82">
        <v>2022</v>
      </c>
      <c r="H11" s="83">
        <v>8.7100000000000009</v>
      </c>
      <c r="I11" s="83">
        <v>12.53</v>
      </c>
      <c r="J11" s="83">
        <v>16.34</v>
      </c>
      <c r="L11" s="82">
        <v>2022</v>
      </c>
      <c r="M11" s="83">
        <v>3.55</v>
      </c>
      <c r="N11" s="83">
        <v>5.64</v>
      </c>
      <c r="O11" s="83">
        <v>7.73</v>
      </c>
      <c r="Q11" s="82">
        <v>2022</v>
      </c>
      <c r="R11" s="84">
        <v>0.21</v>
      </c>
      <c r="S11" s="84">
        <v>0.30499999999999999</v>
      </c>
      <c r="T11" s="84">
        <v>0.4</v>
      </c>
      <c r="V11" s="82">
        <v>2022</v>
      </c>
      <c r="W11" s="83">
        <v>10.6</v>
      </c>
      <c r="X11" s="83">
        <v>12.47</v>
      </c>
      <c r="Y11" s="83">
        <v>14.33</v>
      </c>
      <c r="AA11" s="82">
        <v>2022</v>
      </c>
      <c r="AB11" s="83">
        <v>10</v>
      </c>
      <c r="AC11" s="83">
        <v>12.6</v>
      </c>
      <c r="AD11" s="83">
        <v>15.2</v>
      </c>
      <c r="AF11" s="82"/>
      <c r="AG11" s="84"/>
      <c r="AH11" s="84"/>
      <c r="AI11" s="84"/>
    </row>
    <row r="12" spans="2:35" x14ac:dyDescent="0.95">
      <c r="B12" s="82">
        <v>2023</v>
      </c>
      <c r="C12" s="83">
        <v>13</v>
      </c>
      <c r="D12" s="83">
        <v>16.14</v>
      </c>
      <c r="E12" s="83">
        <v>19.27</v>
      </c>
      <c r="G12" s="82">
        <v>2023</v>
      </c>
      <c r="H12" s="83">
        <v>7.8</v>
      </c>
      <c r="I12" s="83">
        <v>9.6</v>
      </c>
      <c r="J12" s="83">
        <v>11.4</v>
      </c>
      <c r="L12" s="82">
        <v>2023</v>
      </c>
      <c r="M12" s="83">
        <v>3.8</v>
      </c>
      <c r="N12" s="83">
        <v>4.9000000000000004</v>
      </c>
      <c r="O12" s="83">
        <v>6</v>
      </c>
      <c r="Q12" s="82">
        <v>2023</v>
      </c>
      <c r="R12" s="84">
        <v>0.28000000000000003</v>
      </c>
      <c r="S12" s="84">
        <v>0.34</v>
      </c>
      <c r="T12" s="84">
        <v>0.4</v>
      </c>
      <c r="V12" s="82">
        <v>2023</v>
      </c>
      <c r="W12" s="83">
        <v>8</v>
      </c>
      <c r="X12" s="83">
        <v>11.5</v>
      </c>
      <c r="Y12" s="83">
        <v>15</v>
      </c>
      <c r="AA12" s="82">
        <v>2023</v>
      </c>
      <c r="AB12" s="83">
        <v>8.5</v>
      </c>
      <c r="AC12" s="83">
        <v>11.75</v>
      </c>
      <c r="AD12" s="83">
        <v>15</v>
      </c>
      <c r="AF12" s="82"/>
      <c r="AG12" s="84"/>
      <c r="AH12" s="84"/>
      <c r="AI12" s="84"/>
    </row>
    <row r="13" spans="2:35" x14ac:dyDescent="0.95">
      <c r="B13" s="82">
        <v>2024</v>
      </c>
      <c r="C13" s="83">
        <v>11</v>
      </c>
      <c r="D13" s="83">
        <v>13.28</v>
      </c>
      <c r="E13" s="83">
        <v>15.56</v>
      </c>
      <c r="G13" s="82">
        <v>2024</v>
      </c>
      <c r="H13" s="83">
        <v>6.3</v>
      </c>
      <c r="I13" s="83">
        <v>7.85</v>
      </c>
      <c r="J13" s="83">
        <v>9.4</v>
      </c>
      <c r="L13" s="82">
        <v>2024</v>
      </c>
      <c r="M13" s="83">
        <v>3.5</v>
      </c>
      <c r="N13" s="83">
        <v>4.8099999999999996</v>
      </c>
      <c r="O13" s="83">
        <v>5.25</v>
      </c>
      <c r="Q13" s="82">
        <v>2024</v>
      </c>
      <c r="R13" s="84">
        <v>0.28000000000000003</v>
      </c>
      <c r="S13" s="84">
        <v>0.32129999999999997</v>
      </c>
      <c r="T13" s="84">
        <v>0.36249999999999999</v>
      </c>
      <c r="V13" s="82">
        <v>2024</v>
      </c>
      <c r="W13" s="83">
        <v>9.75</v>
      </c>
      <c r="X13" s="83">
        <v>11.38</v>
      </c>
      <c r="Y13" s="83">
        <v>13</v>
      </c>
      <c r="AA13" s="82">
        <v>2024</v>
      </c>
      <c r="AB13" s="83">
        <v>8.1</v>
      </c>
      <c r="AC13" s="83">
        <v>9.3000000000000007</v>
      </c>
      <c r="AD13" s="83">
        <v>10.5</v>
      </c>
      <c r="AF13" s="82"/>
      <c r="AG13" s="84"/>
      <c r="AH13" s="84"/>
      <c r="AI13" s="84"/>
    </row>
    <row r="14" spans="2:35" x14ac:dyDescent="0.95">
      <c r="B14" s="82">
        <v>2025</v>
      </c>
      <c r="C14" s="83">
        <v>12.02</v>
      </c>
      <c r="D14" s="83">
        <v>14.25</v>
      </c>
      <c r="E14" s="83">
        <v>16.47</v>
      </c>
      <c r="G14" s="82">
        <v>2025</v>
      </c>
      <c r="H14" s="83">
        <v>6.4</v>
      </c>
      <c r="I14" s="83">
        <v>7.47</v>
      </c>
      <c r="J14" s="83">
        <v>8.5399999999999991</v>
      </c>
      <c r="L14" s="82">
        <v>2025</v>
      </c>
      <c r="M14" s="83">
        <v>2.7</v>
      </c>
      <c r="N14" s="83">
        <v>3.78</v>
      </c>
      <c r="O14" s="83">
        <v>4.8499999999999996</v>
      </c>
      <c r="Q14" s="82">
        <v>2025</v>
      </c>
      <c r="R14" s="84">
        <v>0.21</v>
      </c>
      <c r="S14" s="84">
        <v>0.26250000000000001</v>
      </c>
      <c r="T14" s="84">
        <v>0.315</v>
      </c>
      <c r="V14" s="82">
        <v>2025</v>
      </c>
      <c r="W14" s="83">
        <v>6.5</v>
      </c>
      <c r="X14" s="83">
        <v>8.3800000000000008</v>
      </c>
      <c r="Y14" s="83">
        <v>10.25</v>
      </c>
      <c r="AA14" s="82">
        <v>2025</v>
      </c>
      <c r="AB14" s="83">
        <v>7</v>
      </c>
      <c r="AC14" s="83">
        <v>8.25</v>
      </c>
      <c r="AD14" s="83">
        <v>9.5</v>
      </c>
      <c r="AF14" s="82"/>
      <c r="AG14" s="83"/>
      <c r="AH14" s="83"/>
      <c r="AI14" s="83"/>
    </row>
    <row r="15" spans="2:35" x14ac:dyDescent="0.95">
      <c r="B15" s="85" t="s">
        <v>146</v>
      </c>
      <c r="C15" s="86">
        <f>AVERAGE(C5:C14)</f>
        <v>10.978999999999999</v>
      </c>
      <c r="D15" s="86">
        <f>AVERAGE(D5:D14)</f>
        <v>14.121</v>
      </c>
      <c r="E15" s="86">
        <f>AVERAGE(E5:E14)</f>
        <v>17.259</v>
      </c>
      <c r="F15" s="87"/>
      <c r="G15" s="85" t="s">
        <v>146</v>
      </c>
      <c r="H15" s="86">
        <f>AVERAGE(H5:H14)</f>
        <v>6.5119999999999987</v>
      </c>
      <c r="I15" s="86">
        <f>AVERAGE(I5:I14)</f>
        <v>8.5990000000000002</v>
      </c>
      <c r="J15" s="86">
        <f>AVERAGE(J5:J14)</f>
        <v>10.682000000000002</v>
      </c>
      <c r="K15" s="87"/>
      <c r="L15" s="85" t="s">
        <v>146</v>
      </c>
      <c r="M15" s="86">
        <f>AVERAGE(M5:M14)</f>
        <v>3.044</v>
      </c>
      <c r="N15" s="86">
        <f>AVERAGE(N5:N14)</f>
        <v>4.3050000000000006</v>
      </c>
      <c r="O15" s="86">
        <f>AVERAGE(O5:O14)</f>
        <v>5.4770000000000003</v>
      </c>
      <c r="P15" s="87"/>
      <c r="Q15" s="85" t="s">
        <v>146</v>
      </c>
      <c r="R15" s="88">
        <f>AVERAGE(R5:R14)</f>
        <v>0.20495000000000002</v>
      </c>
      <c r="S15" s="88">
        <f>AVERAGE(S5:S14)</f>
        <v>0.27945999999999999</v>
      </c>
      <c r="T15" s="88">
        <f>AVERAGE(T5:T14)</f>
        <v>0.35294999999999999</v>
      </c>
      <c r="V15" s="85" t="s">
        <v>146</v>
      </c>
      <c r="W15" s="86">
        <f>AVERAGE(W5:W14)</f>
        <v>7.3810000000000002</v>
      </c>
      <c r="X15" s="86">
        <f>AVERAGE(X5:X14)</f>
        <v>9.9789999999999992</v>
      </c>
      <c r="Y15" s="86">
        <f>AVERAGE(Y5:Y14)</f>
        <v>12.573</v>
      </c>
      <c r="AA15" s="85" t="s">
        <v>146</v>
      </c>
      <c r="AB15" s="86">
        <f>AVERAGE(AB5:AB14)</f>
        <v>7.3480000000000008</v>
      </c>
      <c r="AC15" s="86">
        <f>AVERAGE(AC5:AC14)</f>
        <v>9.8079999999999998</v>
      </c>
      <c r="AD15" s="86">
        <f>AVERAGE(AD5:AD14)</f>
        <v>12.263999999999999</v>
      </c>
      <c r="AF15" s="85" t="s">
        <v>146</v>
      </c>
      <c r="AG15" s="88">
        <f>AVERAGE(AG5:AG13)</f>
        <v>0.45383333333333331</v>
      </c>
      <c r="AH15" s="88">
        <f t="shared" ref="AH15:AI15" si="0">AVERAGE(AH5:AH13)</f>
        <v>0.71665000000000001</v>
      </c>
      <c r="AI15" s="88">
        <f t="shared" si="0"/>
        <v>0.97944999999999993</v>
      </c>
    </row>
    <row r="16" spans="2:35" x14ac:dyDescent="0.95">
      <c r="B16" s="85" t="s">
        <v>147</v>
      </c>
      <c r="C16" s="86">
        <f>AVERAGE(C11:C13)</f>
        <v>13.123333333333333</v>
      </c>
      <c r="D16" s="86">
        <f t="shared" ref="D16:E16" si="1">AVERAGE(D11:D13)</f>
        <v>16.396666666666665</v>
      </c>
      <c r="E16" s="86">
        <f t="shared" si="1"/>
        <v>19.666666666666668</v>
      </c>
      <c r="F16" s="87"/>
      <c r="G16" s="85" t="s">
        <v>147</v>
      </c>
      <c r="H16" s="86">
        <f>AVERAGE(H11:H13)</f>
        <v>7.6033333333333344</v>
      </c>
      <c r="I16" s="86">
        <f t="shared" ref="I16:J16" si="2">AVERAGE(I11:I13)</f>
        <v>9.9933333333333323</v>
      </c>
      <c r="J16" s="86">
        <f t="shared" si="2"/>
        <v>12.38</v>
      </c>
      <c r="K16" s="87"/>
      <c r="L16" s="85" t="s">
        <v>147</v>
      </c>
      <c r="M16" s="86">
        <f>AVERAGE(M11:M13)</f>
        <v>3.6166666666666667</v>
      </c>
      <c r="N16" s="86">
        <f t="shared" ref="N16:O16" si="3">AVERAGE(N11:N13)</f>
        <v>5.1166666666666663</v>
      </c>
      <c r="O16" s="86">
        <f t="shared" si="3"/>
        <v>6.3266666666666671</v>
      </c>
      <c r="P16" s="87"/>
      <c r="Q16" s="85" t="s">
        <v>147</v>
      </c>
      <c r="R16" s="88">
        <f>AVERAGE(R11:R13)</f>
        <v>0.25666666666666665</v>
      </c>
      <c r="S16" s="88">
        <f t="shared" ref="S16:T16" si="4">AVERAGE(S11:S13)</f>
        <v>0.3221</v>
      </c>
      <c r="T16" s="88">
        <f t="shared" si="4"/>
        <v>0.38750000000000001</v>
      </c>
      <c r="V16" s="85" t="s">
        <v>147</v>
      </c>
      <c r="W16" s="86">
        <f>AVERAGE(W11:W13)</f>
        <v>9.4500000000000011</v>
      </c>
      <c r="X16" s="86">
        <f t="shared" ref="X16:Y16" si="5">AVERAGE(X11:X13)</f>
        <v>11.783333333333333</v>
      </c>
      <c r="Y16" s="86">
        <f t="shared" si="5"/>
        <v>14.11</v>
      </c>
      <c r="AA16" s="85" t="s">
        <v>147</v>
      </c>
      <c r="AB16" s="86">
        <f>AVERAGE(AB11:AB13)</f>
        <v>8.8666666666666671</v>
      </c>
      <c r="AC16" s="86">
        <f t="shared" ref="AC16:AD16" si="6">AVERAGE(AC11:AC13)</f>
        <v>11.216666666666669</v>
      </c>
      <c r="AD16" s="86">
        <f t="shared" si="6"/>
        <v>13.566666666666668</v>
      </c>
      <c r="AF16" s="85" t="s">
        <v>147</v>
      </c>
      <c r="AG16" s="88">
        <f>AVERAGE(AG7:AG9)</f>
        <v>0.5033333333333333</v>
      </c>
      <c r="AH16" s="88">
        <f t="shared" ref="AH16:AI16" si="7">AVERAGE(AH7:AH9)</f>
        <v>0.72833333333333339</v>
      </c>
      <c r="AI16" s="88">
        <f t="shared" si="7"/>
        <v>0.95333333333333325</v>
      </c>
    </row>
    <row r="17" spans="2:35" ht="15.5" customHeight="1" x14ac:dyDescent="0.95"/>
    <row r="18" spans="2:35" ht="38" x14ac:dyDescent="1.1000000000000001">
      <c r="B18" s="286" t="s">
        <v>148</v>
      </c>
      <c r="C18" s="286"/>
      <c r="D18" s="286"/>
      <c r="E18" s="286"/>
      <c r="G18" s="286" t="s">
        <v>149</v>
      </c>
      <c r="H18" s="286"/>
      <c r="I18" s="286"/>
      <c r="J18" s="286"/>
      <c r="L18" s="288" t="s">
        <v>150</v>
      </c>
      <c r="M18" s="288"/>
      <c r="N18" s="288"/>
      <c r="O18" s="288"/>
      <c r="Q18" s="287" t="s">
        <v>151</v>
      </c>
      <c r="R18" s="287"/>
      <c r="S18" s="287"/>
      <c r="T18" s="287"/>
      <c r="V18" s="287" t="s">
        <v>152</v>
      </c>
      <c r="W18" s="287"/>
      <c r="X18" s="287"/>
      <c r="Y18" s="287"/>
      <c r="AA18" s="287" t="s">
        <v>153</v>
      </c>
      <c r="AB18" s="287"/>
      <c r="AC18" s="287"/>
      <c r="AD18" s="287"/>
      <c r="AF18" s="287" t="s">
        <v>154</v>
      </c>
      <c r="AG18" s="287"/>
      <c r="AH18" s="287"/>
      <c r="AI18" s="287"/>
    </row>
    <row r="19" spans="2:35" x14ac:dyDescent="0.95">
      <c r="B19" s="285" t="s">
        <v>144</v>
      </c>
      <c r="C19" s="285"/>
      <c r="D19" s="285"/>
      <c r="E19" s="285"/>
      <c r="F19" s="80"/>
      <c r="G19" s="285" t="s">
        <v>155</v>
      </c>
      <c r="H19" s="285"/>
      <c r="I19" s="285"/>
      <c r="J19" s="285"/>
      <c r="K19" s="80"/>
      <c r="L19" s="285" t="s">
        <v>142</v>
      </c>
      <c r="M19" s="285"/>
      <c r="N19" s="285"/>
      <c r="O19" s="285"/>
      <c r="Q19" s="285" t="s">
        <v>144</v>
      </c>
      <c r="R19" s="285"/>
      <c r="S19" s="285"/>
      <c r="T19" s="285"/>
      <c r="V19" s="285" t="s">
        <v>144</v>
      </c>
      <c r="W19" s="285"/>
      <c r="X19" s="285"/>
      <c r="Y19" s="285"/>
      <c r="AA19" s="285" t="s">
        <v>144</v>
      </c>
      <c r="AB19" s="285"/>
      <c r="AC19" s="285"/>
      <c r="AD19" s="285"/>
      <c r="AF19" s="285" t="s">
        <v>144</v>
      </c>
      <c r="AG19" s="285"/>
      <c r="AH19" s="285"/>
      <c r="AI19" s="285"/>
    </row>
    <row r="20" spans="2:35" x14ac:dyDescent="0.95">
      <c r="B20" s="81"/>
      <c r="C20" s="82" t="s">
        <v>17</v>
      </c>
      <c r="D20" s="82" t="s">
        <v>145</v>
      </c>
      <c r="E20" s="82" t="s">
        <v>18</v>
      </c>
      <c r="G20" s="81"/>
      <c r="H20" s="82" t="s">
        <v>17</v>
      </c>
      <c r="I20" s="82" t="s">
        <v>145</v>
      </c>
      <c r="J20" s="82" t="s">
        <v>18</v>
      </c>
      <c r="L20" s="81"/>
      <c r="M20" s="82" t="s">
        <v>17</v>
      </c>
      <c r="N20" s="82" t="s">
        <v>145</v>
      </c>
      <c r="O20" s="82" t="s">
        <v>18</v>
      </c>
      <c r="Q20" s="81"/>
      <c r="R20" s="82" t="s">
        <v>17</v>
      </c>
      <c r="S20" s="82" t="s">
        <v>145</v>
      </c>
      <c r="T20" s="82" t="s">
        <v>18</v>
      </c>
      <c r="V20" s="81"/>
      <c r="W20" s="82" t="s">
        <v>17</v>
      </c>
      <c r="X20" s="82" t="s">
        <v>145</v>
      </c>
      <c r="Y20" s="82" t="s">
        <v>18</v>
      </c>
      <c r="AA20" s="81"/>
      <c r="AB20" s="82" t="s">
        <v>17</v>
      </c>
      <c r="AC20" s="82" t="s">
        <v>145</v>
      </c>
      <c r="AD20" s="82" t="s">
        <v>18</v>
      </c>
      <c r="AF20" s="81"/>
      <c r="AG20" s="82" t="s">
        <v>17</v>
      </c>
      <c r="AH20" s="82" t="s">
        <v>145</v>
      </c>
      <c r="AI20" s="82" t="s">
        <v>18</v>
      </c>
    </row>
    <row r="21" spans="2:35" x14ac:dyDescent="0.95">
      <c r="B21" s="82">
        <v>2016</v>
      </c>
      <c r="C21" s="83">
        <v>8.85</v>
      </c>
      <c r="D21" s="83">
        <v>11.03</v>
      </c>
      <c r="E21" s="83">
        <v>13.2</v>
      </c>
      <c r="G21" s="82">
        <v>2016</v>
      </c>
      <c r="H21" s="83">
        <v>4.1500000000000004</v>
      </c>
      <c r="I21" s="83">
        <v>5.33</v>
      </c>
      <c r="J21" s="83">
        <v>6.51</v>
      </c>
      <c r="L21" s="82">
        <v>2016</v>
      </c>
      <c r="M21" s="83">
        <v>2.8</v>
      </c>
      <c r="N21" s="83">
        <v>3.34</v>
      </c>
      <c r="O21" s="83">
        <v>3.87</v>
      </c>
      <c r="Q21" s="82">
        <v>2016</v>
      </c>
      <c r="R21" s="84">
        <v>0.38</v>
      </c>
      <c r="S21" s="84">
        <v>0.54</v>
      </c>
      <c r="T21" s="84">
        <v>0.69</v>
      </c>
      <c r="V21" s="82">
        <v>2016</v>
      </c>
      <c r="W21" s="83">
        <v>7.25</v>
      </c>
      <c r="X21" s="83">
        <v>8.48</v>
      </c>
      <c r="Y21" s="83">
        <v>9.6999999999999993</v>
      </c>
      <c r="AA21" s="82">
        <v>2016</v>
      </c>
      <c r="AB21" s="83">
        <v>10.35</v>
      </c>
      <c r="AC21" s="83">
        <v>11.73</v>
      </c>
      <c r="AD21" s="83">
        <v>13.1</v>
      </c>
      <c r="AF21" s="82">
        <v>2020</v>
      </c>
      <c r="AG21" s="83">
        <v>4.75</v>
      </c>
      <c r="AH21" s="83">
        <v>5.38</v>
      </c>
      <c r="AI21" s="83">
        <v>6</v>
      </c>
    </row>
    <row r="22" spans="2:35" x14ac:dyDescent="0.95">
      <c r="B22" s="82">
        <v>2017</v>
      </c>
      <c r="C22" s="83">
        <v>9.61</v>
      </c>
      <c r="D22" s="83">
        <v>10.68</v>
      </c>
      <c r="E22" s="83">
        <v>11.75</v>
      </c>
      <c r="G22" s="82">
        <v>2017</v>
      </c>
      <c r="H22" s="83">
        <v>4.13</v>
      </c>
      <c r="I22" s="83">
        <v>5.4</v>
      </c>
      <c r="J22" s="83">
        <v>6.67</v>
      </c>
      <c r="L22" s="82">
        <v>2017</v>
      </c>
      <c r="M22" s="83">
        <v>3.05</v>
      </c>
      <c r="N22" s="83">
        <v>3.66</v>
      </c>
      <c r="O22" s="83">
        <v>4.2699999999999996</v>
      </c>
      <c r="Q22" s="82">
        <v>2017</v>
      </c>
      <c r="R22" s="84">
        <v>0.2</v>
      </c>
      <c r="S22" s="84">
        <v>0.33</v>
      </c>
      <c r="T22" s="84">
        <v>0.46</v>
      </c>
      <c r="V22" s="82">
        <v>2017</v>
      </c>
      <c r="W22" s="83">
        <v>7.7</v>
      </c>
      <c r="X22" s="83">
        <v>8.1999999999999993</v>
      </c>
      <c r="Y22" s="83">
        <v>8.6999999999999993</v>
      </c>
      <c r="AA22" s="82">
        <v>2017</v>
      </c>
      <c r="AB22" s="83">
        <v>10.66</v>
      </c>
      <c r="AC22" s="83">
        <v>11.71</v>
      </c>
      <c r="AD22" s="83">
        <v>12.75</v>
      </c>
      <c r="AF22" s="82">
        <v>2021</v>
      </c>
      <c r="AG22" s="83">
        <v>4.9000000000000004</v>
      </c>
      <c r="AH22" s="83">
        <v>7.45</v>
      </c>
      <c r="AI22" s="83">
        <v>10</v>
      </c>
    </row>
    <row r="23" spans="2:35" x14ac:dyDescent="0.95">
      <c r="B23" s="82">
        <v>2018</v>
      </c>
      <c r="C23" s="83">
        <v>9</v>
      </c>
      <c r="D23" s="83">
        <v>10.43</v>
      </c>
      <c r="E23" s="83">
        <v>11.85</v>
      </c>
      <c r="G23" s="82">
        <v>2018</v>
      </c>
      <c r="H23" s="83">
        <v>4.29</v>
      </c>
      <c r="I23" s="83">
        <v>5.6</v>
      </c>
      <c r="J23" s="83">
        <v>6.9</v>
      </c>
      <c r="L23" s="82">
        <v>2018</v>
      </c>
      <c r="M23" s="83">
        <v>3.5</v>
      </c>
      <c r="N23" s="83">
        <v>4.4000000000000004</v>
      </c>
      <c r="O23" s="83">
        <v>5.3</v>
      </c>
      <c r="Q23" s="82">
        <v>2018</v>
      </c>
      <c r="R23" s="84">
        <v>0.17</v>
      </c>
      <c r="S23" s="84">
        <v>0.22</v>
      </c>
      <c r="T23" s="84">
        <v>0.27</v>
      </c>
      <c r="V23" s="82">
        <v>2018</v>
      </c>
      <c r="W23" s="83">
        <v>7.4</v>
      </c>
      <c r="X23" s="83">
        <v>10.050000000000001</v>
      </c>
      <c r="Y23" s="83">
        <v>12.7</v>
      </c>
      <c r="AA23" s="82">
        <v>2018</v>
      </c>
      <c r="AB23" s="83">
        <v>11.22</v>
      </c>
      <c r="AC23" s="83">
        <v>12.86</v>
      </c>
      <c r="AD23" s="83">
        <v>14.5</v>
      </c>
      <c r="AF23" s="82">
        <v>2022</v>
      </c>
      <c r="AG23" s="83">
        <v>6</v>
      </c>
      <c r="AH23" s="83">
        <v>7.88</v>
      </c>
      <c r="AI23" s="83">
        <v>9.75</v>
      </c>
    </row>
    <row r="24" spans="2:35" x14ac:dyDescent="0.95">
      <c r="B24" s="82">
        <v>2019</v>
      </c>
      <c r="C24" s="83">
        <v>9.15</v>
      </c>
      <c r="D24" s="83">
        <v>9.86</v>
      </c>
      <c r="E24" s="83">
        <v>10.57</v>
      </c>
      <c r="G24" s="82">
        <v>2019</v>
      </c>
      <c r="H24" s="83">
        <v>4.7</v>
      </c>
      <c r="I24" s="83">
        <v>5.56</v>
      </c>
      <c r="J24" s="83">
        <v>6.41</v>
      </c>
      <c r="L24" s="82">
        <v>2019</v>
      </c>
      <c r="M24" s="83">
        <v>3.2</v>
      </c>
      <c r="N24" s="83">
        <v>3.75</v>
      </c>
      <c r="O24" s="83">
        <v>4.3</v>
      </c>
      <c r="Q24" s="82">
        <v>2019</v>
      </c>
      <c r="R24" s="84">
        <v>0.2</v>
      </c>
      <c r="S24" s="84">
        <v>0.27</v>
      </c>
      <c r="T24" s="84">
        <v>0.34</v>
      </c>
      <c r="V24" s="82">
        <v>2019</v>
      </c>
      <c r="W24" s="83">
        <v>7.5</v>
      </c>
      <c r="X24" s="83">
        <v>10.050000000000001</v>
      </c>
      <c r="Y24" s="83">
        <v>12.6</v>
      </c>
      <c r="AA24" s="82">
        <v>2019</v>
      </c>
      <c r="AB24" s="83">
        <v>11</v>
      </c>
      <c r="AC24" s="83">
        <v>13.5</v>
      </c>
      <c r="AD24" s="83">
        <v>16</v>
      </c>
      <c r="AF24" s="82">
        <v>2023</v>
      </c>
      <c r="AG24" s="83">
        <v>7</v>
      </c>
      <c r="AH24" s="83">
        <v>8.48</v>
      </c>
      <c r="AI24" s="83">
        <v>9.9499999999999993</v>
      </c>
    </row>
    <row r="25" spans="2:35" x14ac:dyDescent="0.95">
      <c r="B25" s="82">
        <v>2020</v>
      </c>
      <c r="C25" s="83">
        <v>9.58</v>
      </c>
      <c r="D25" s="83">
        <v>13.83</v>
      </c>
      <c r="E25" s="83">
        <v>18.149999999999999</v>
      </c>
      <c r="G25" s="82">
        <v>2020</v>
      </c>
      <c r="H25" s="83">
        <v>4.71</v>
      </c>
      <c r="I25" s="83">
        <v>7.91</v>
      </c>
      <c r="J25" s="83">
        <v>11.11</v>
      </c>
      <c r="L25" s="82">
        <v>2020</v>
      </c>
      <c r="M25" s="83">
        <v>3.65</v>
      </c>
      <c r="N25" s="83">
        <v>5.43</v>
      </c>
      <c r="O25" s="83">
        <v>7.2</v>
      </c>
      <c r="Q25" s="82">
        <v>2020</v>
      </c>
      <c r="R25" s="84">
        <v>0.2</v>
      </c>
      <c r="S25" s="84">
        <v>0.3075</v>
      </c>
      <c r="T25" s="84">
        <v>0.41499999999999998</v>
      </c>
      <c r="V25" s="82">
        <v>2020</v>
      </c>
      <c r="W25" s="83">
        <v>8</v>
      </c>
      <c r="X25" s="83">
        <v>9.25</v>
      </c>
      <c r="Y25" s="83">
        <v>10.5</v>
      </c>
      <c r="AA25" s="82">
        <v>2020</v>
      </c>
      <c r="AB25" s="83">
        <v>12.18</v>
      </c>
      <c r="AC25" s="83">
        <v>18.59</v>
      </c>
      <c r="AD25" s="83">
        <v>25</v>
      </c>
      <c r="AF25" s="82">
        <v>2024</v>
      </c>
      <c r="AG25" s="83">
        <v>5.55</v>
      </c>
      <c r="AH25" s="83">
        <v>7.15</v>
      </c>
      <c r="AI25" s="83">
        <v>8.75</v>
      </c>
    </row>
    <row r="26" spans="2:35" x14ac:dyDescent="0.95">
      <c r="B26" s="82">
        <v>2021</v>
      </c>
      <c r="C26" s="83">
        <v>10.47</v>
      </c>
      <c r="D26" s="83">
        <v>15.95</v>
      </c>
      <c r="E26" s="83">
        <v>21.43</v>
      </c>
      <c r="G26" s="82">
        <v>2021</v>
      </c>
      <c r="H26" s="83">
        <v>6.29</v>
      </c>
      <c r="I26" s="83">
        <v>11.31</v>
      </c>
      <c r="J26" s="83">
        <v>13.82</v>
      </c>
      <c r="L26" s="82">
        <v>2021</v>
      </c>
      <c r="M26" s="83">
        <v>4.2</v>
      </c>
      <c r="N26" s="83">
        <v>6.78</v>
      </c>
      <c r="O26" s="83">
        <v>9.35</v>
      </c>
      <c r="Q26" s="82">
        <v>2021</v>
      </c>
      <c r="R26" s="84">
        <v>0.27</v>
      </c>
      <c r="S26" s="84">
        <v>0.46</v>
      </c>
      <c r="T26" s="84">
        <v>0.65</v>
      </c>
      <c r="V26" s="82">
        <v>2021</v>
      </c>
      <c r="W26" s="83">
        <v>8</v>
      </c>
      <c r="X26" s="83">
        <v>12.5</v>
      </c>
      <c r="Y26" s="83">
        <v>17</v>
      </c>
      <c r="AA26" s="82">
        <v>2021</v>
      </c>
      <c r="AB26" s="83">
        <v>12.9</v>
      </c>
      <c r="AC26" s="83">
        <v>29.45</v>
      </c>
      <c r="AD26" s="83">
        <v>46</v>
      </c>
      <c r="AF26" s="82">
        <v>2025</v>
      </c>
      <c r="AG26" s="83">
        <v>4.25</v>
      </c>
      <c r="AH26" s="83">
        <v>5.25</v>
      </c>
      <c r="AI26" s="83">
        <v>6.25</v>
      </c>
    </row>
    <row r="27" spans="2:35" x14ac:dyDescent="0.95">
      <c r="B27" s="82">
        <v>2022</v>
      </c>
      <c r="C27" s="83">
        <v>13.09</v>
      </c>
      <c r="D27" s="83">
        <v>16.670000000000002</v>
      </c>
      <c r="E27" s="83">
        <v>20.25</v>
      </c>
      <c r="G27" s="82">
        <v>2022</v>
      </c>
      <c r="H27" s="83">
        <v>8.7799999999999994</v>
      </c>
      <c r="I27" s="83">
        <v>12.53</v>
      </c>
      <c r="J27" s="83">
        <v>16.28</v>
      </c>
      <c r="L27" s="82">
        <v>2022</v>
      </c>
      <c r="M27" s="83">
        <v>5.8</v>
      </c>
      <c r="N27" s="83">
        <v>7.6</v>
      </c>
      <c r="O27" s="83">
        <v>9.4</v>
      </c>
      <c r="Q27" s="82">
        <v>2022</v>
      </c>
      <c r="R27" s="84">
        <v>0.36</v>
      </c>
      <c r="S27" s="84">
        <v>0.48749999999999999</v>
      </c>
      <c r="T27" s="84">
        <v>0.61499999999999999</v>
      </c>
      <c r="V27" s="82">
        <v>2022</v>
      </c>
      <c r="W27" s="83">
        <v>11.5</v>
      </c>
      <c r="X27" s="83">
        <v>13.25</v>
      </c>
      <c r="Y27" s="83">
        <v>15</v>
      </c>
      <c r="AA27" s="82">
        <v>2022</v>
      </c>
      <c r="AB27" s="83">
        <v>13.75</v>
      </c>
      <c r="AC27" s="83">
        <v>23.88</v>
      </c>
      <c r="AD27" s="83">
        <v>34</v>
      </c>
      <c r="AF27" s="82"/>
      <c r="AG27" s="83"/>
      <c r="AH27" s="83"/>
      <c r="AI27" s="83"/>
    </row>
    <row r="28" spans="2:35" x14ac:dyDescent="0.95">
      <c r="B28" s="82">
        <v>2023</v>
      </c>
      <c r="C28" s="83">
        <v>12.7</v>
      </c>
      <c r="D28" s="83">
        <v>15.08</v>
      </c>
      <c r="E28" s="83">
        <v>17.45</v>
      </c>
      <c r="G28" s="82">
        <v>2023</v>
      </c>
      <c r="H28" s="83">
        <v>7.65</v>
      </c>
      <c r="I28" s="83">
        <v>9.4499999999999993</v>
      </c>
      <c r="J28" s="83">
        <v>11.25</v>
      </c>
      <c r="L28" s="82">
        <v>2023</v>
      </c>
      <c r="M28" s="83">
        <v>5.68</v>
      </c>
      <c r="N28" s="83">
        <v>6.83</v>
      </c>
      <c r="O28" s="83">
        <v>7.98</v>
      </c>
      <c r="Q28" s="82">
        <v>2023</v>
      </c>
      <c r="R28" s="84">
        <v>0.4</v>
      </c>
      <c r="S28" s="84">
        <v>0.625</v>
      </c>
      <c r="T28" s="84">
        <v>0.85</v>
      </c>
      <c r="V28" s="82">
        <v>2023</v>
      </c>
      <c r="W28" s="83">
        <v>11.4</v>
      </c>
      <c r="X28" s="83">
        <v>15.7</v>
      </c>
      <c r="Y28" s="83">
        <v>20</v>
      </c>
      <c r="AA28" s="82">
        <v>2023</v>
      </c>
      <c r="AB28" s="83">
        <v>14</v>
      </c>
      <c r="AC28" s="83">
        <v>16.25</v>
      </c>
      <c r="AD28" s="83">
        <v>18.5</v>
      </c>
      <c r="AF28" s="82"/>
      <c r="AG28" s="83"/>
      <c r="AH28" s="83"/>
      <c r="AI28" s="83"/>
    </row>
    <row r="29" spans="2:35" x14ac:dyDescent="0.95">
      <c r="B29" s="82">
        <v>2024</v>
      </c>
      <c r="C29" s="83">
        <v>10.75</v>
      </c>
      <c r="D29" s="83">
        <v>13.33</v>
      </c>
      <c r="E29" s="83">
        <v>15.9</v>
      </c>
      <c r="G29" s="82">
        <v>2024</v>
      </c>
      <c r="H29" s="83">
        <v>6.21</v>
      </c>
      <c r="I29" s="83">
        <v>7.76</v>
      </c>
      <c r="J29" s="83">
        <v>9.31</v>
      </c>
      <c r="L29" s="82">
        <v>2024</v>
      </c>
      <c r="M29" s="83">
        <v>5.15</v>
      </c>
      <c r="N29" s="83">
        <v>5.9</v>
      </c>
      <c r="O29" s="83">
        <v>6.65</v>
      </c>
      <c r="Q29" s="82">
        <v>2024</v>
      </c>
      <c r="R29" s="84">
        <v>0.47</v>
      </c>
      <c r="S29" s="84">
        <v>0.54</v>
      </c>
      <c r="T29" s="84">
        <v>0.61</v>
      </c>
      <c r="V29" s="82">
        <v>2024</v>
      </c>
      <c r="W29" s="83">
        <v>12</v>
      </c>
      <c r="X29" s="83">
        <v>14.13</v>
      </c>
      <c r="Y29" s="83">
        <v>16.25</v>
      </c>
      <c r="AA29" s="82">
        <v>2024</v>
      </c>
      <c r="AB29" s="83">
        <v>15</v>
      </c>
      <c r="AC29" s="83">
        <v>16.75</v>
      </c>
      <c r="AD29" s="83">
        <v>18.5</v>
      </c>
      <c r="AF29" s="82"/>
      <c r="AG29" s="83"/>
      <c r="AH29" s="83"/>
      <c r="AI29" s="83"/>
    </row>
    <row r="30" spans="2:35" x14ac:dyDescent="0.95">
      <c r="B30" s="82">
        <v>2025</v>
      </c>
      <c r="C30" s="83">
        <v>10.7</v>
      </c>
      <c r="D30" s="83">
        <v>12.28</v>
      </c>
      <c r="E30" s="83">
        <v>13.85</v>
      </c>
      <c r="G30" s="82">
        <v>2025</v>
      </c>
      <c r="H30" s="83">
        <v>5.84</v>
      </c>
      <c r="I30" s="83">
        <v>7.07</v>
      </c>
      <c r="J30" s="83">
        <v>8.3000000000000007</v>
      </c>
      <c r="L30" s="82">
        <v>2025</v>
      </c>
      <c r="M30" s="83">
        <v>3.75</v>
      </c>
      <c r="N30" s="83">
        <v>5.03</v>
      </c>
      <c r="O30" s="83">
        <v>6.3</v>
      </c>
      <c r="Q30" s="82">
        <v>2025</v>
      </c>
      <c r="R30" s="84">
        <v>0.24</v>
      </c>
      <c r="S30" s="84">
        <v>0.37</v>
      </c>
      <c r="T30" s="84">
        <v>0.5</v>
      </c>
      <c r="V30" s="82">
        <v>2025</v>
      </c>
      <c r="W30" s="83">
        <v>9.5</v>
      </c>
      <c r="X30" s="83">
        <v>12.15</v>
      </c>
      <c r="Y30" s="83">
        <v>14.8</v>
      </c>
      <c r="AA30" s="82">
        <v>2025</v>
      </c>
      <c r="AB30" s="83">
        <v>15</v>
      </c>
      <c r="AC30" s="83">
        <v>18</v>
      </c>
      <c r="AD30" s="83">
        <v>21</v>
      </c>
      <c r="AF30" s="82"/>
      <c r="AG30" s="83"/>
      <c r="AH30" s="83"/>
      <c r="AI30" s="83"/>
    </row>
    <row r="31" spans="2:35" x14ac:dyDescent="0.95">
      <c r="B31" s="85" t="s">
        <v>146</v>
      </c>
      <c r="C31" s="86">
        <f>AVERAGE(C21:C30)</f>
        <v>10.39</v>
      </c>
      <c r="D31" s="86">
        <f>AVERAGE(D21:D30)</f>
        <v>12.913999999999998</v>
      </c>
      <c r="E31" s="86">
        <f>AVERAGE(E21:E30)</f>
        <v>15.439999999999998</v>
      </c>
      <c r="F31" s="87"/>
      <c r="G31" s="85" t="s">
        <v>146</v>
      </c>
      <c r="H31" s="86">
        <f>AVERAGE(H21:H30)</f>
        <v>5.6749999999999998</v>
      </c>
      <c r="I31" s="86">
        <f>AVERAGE(I21:I30)</f>
        <v>7.7920000000000016</v>
      </c>
      <c r="J31" s="86">
        <f>AVERAGE(J21:J30)</f>
        <v>9.6559999999999988</v>
      </c>
      <c r="K31" s="87"/>
      <c r="L31" s="85" t="s">
        <v>146</v>
      </c>
      <c r="M31" s="86">
        <f>AVERAGE(M21:M30)</f>
        <v>4.0780000000000003</v>
      </c>
      <c r="N31" s="86">
        <f>AVERAGE(N21:N30)</f>
        <v>5.2720000000000002</v>
      </c>
      <c r="O31" s="86">
        <f>AVERAGE(O21:O30)</f>
        <v>6.4620000000000006</v>
      </c>
      <c r="P31" s="87"/>
      <c r="Q31" s="85" t="s">
        <v>146</v>
      </c>
      <c r="R31" s="88">
        <f>AVERAGE(R21:R30)</f>
        <v>0.28900000000000003</v>
      </c>
      <c r="S31" s="88">
        <f>AVERAGE(S21:S30)</f>
        <v>0.41499999999999992</v>
      </c>
      <c r="T31" s="88">
        <f>AVERAGE(T21:T30)</f>
        <v>0.53999999999999992</v>
      </c>
      <c r="V31" s="85" t="s">
        <v>146</v>
      </c>
      <c r="W31" s="86">
        <f>AVERAGE(W21:W30)</f>
        <v>9.0250000000000004</v>
      </c>
      <c r="X31" s="86">
        <f>AVERAGE(X21:X30)</f>
        <v>11.376000000000001</v>
      </c>
      <c r="Y31" s="86">
        <f>AVERAGE(Y21:Y30)</f>
        <v>13.725</v>
      </c>
      <c r="AA31" s="85" t="s">
        <v>146</v>
      </c>
      <c r="AB31" s="86">
        <f>AVERAGE(AB21:AB30)</f>
        <v>12.606</v>
      </c>
      <c r="AC31" s="86">
        <f>AVERAGE(AC21:AC30)</f>
        <v>17.271999999999998</v>
      </c>
      <c r="AD31" s="86">
        <f>AVERAGE(AD21:AD30)</f>
        <v>21.934999999999999</v>
      </c>
      <c r="AF31" s="85" t="s">
        <v>146</v>
      </c>
      <c r="AG31" s="86">
        <f>AVERAGE(AG21:AG29)</f>
        <v>5.4083333333333341</v>
      </c>
      <c r="AH31" s="86">
        <f t="shared" ref="AH31:AI31" si="8">AVERAGE(AH21:AH29)</f>
        <v>6.9316666666666675</v>
      </c>
      <c r="AI31" s="86">
        <f t="shared" si="8"/>
        <v>8.4500000000000011</v>
      </c>
    </row>
    <row r="32" spans="2:35" x14ac:dyDescent="0.95">
      <c r="B32" s="85" t="s">
        <v>147</v>
      </c>
      <c r="C32" s="86">
        <f>AVERAGE(C27:C29)</f>
        <v>12.18</v>
      </c>
      <c r="D32" s="86">
        <f t="shared" ref="D32:E32" si="9">AVERAGE(D27:D29)</f>
        <v>15.026666666666666</v>
      </c>
      <c r="E32" s="86">
        <f t="shared" si="9"/>
        <v>17.866666666666667</v>
      </c>
      <c r="F32" s="87"/>
      <c r="G32" s="85" t="s">
        <v>147</v>
      </c>
      <c r="H32" s="86">
        <f>AVERAGE(H27:H29)</f>
        <v>7.5466666666666669</v>
      </c>
      <c r="I32" s="86">
        <f t="shared" ref="I32:J32" si="10">AVERAGE(I27:I29)</f>
        <v>9.9133333333333322</v>
      </c>
      <c r="J32" s="86">
        <f t="shared" si="10"/>
        <v>12.280000000000001</v>
      </c>
      <c r="K32" s="87"/>
      <c r="L32" s="85" t="s">
        <v>147</v>
      </c>
      <c r="M32" s="86">
        <f>AVERAGE(M27:M29)</f>
        <v>5.5433333333333339</v>
      </c>
      <c r="N32" s="86">
        <f t="shared" ref="N32:O32" si="11">AVERAGE(N27:N29)</f>
        <v>6.7766666666666664</v>
      </c>
      <c r="O32" s="86">
        <f t="shared" si="11"/>
        <v>8.01</v>
      </c>
      <c r="P32" s="87"/>
      <c r="Q32" s="85" t="s">
        <v>147</v>
      </c>
      <c r="R32" s="88">
        <f>AVERAGE(R27:R29)</f>
        <v>0.41</v>
      </c>
      <c r="S32" s="88">
        <f t="shared" ref="S32:T32" si="12">AVERAGE(S27:S29)</f>
        <v>0.5508333333333334</v>
      </c>
      <c r="T32" s="88">
        <f t="shared" si="12"/>
        <v>0.69166666666666654</v>
      </c>
      <c r="V32" s="85" t="s">
        <v>147</v>
      </c>
      <c r="W32" s="86">
        <f>AVERAGE(W27:W29)</f>
        <v>11.633333333333333</v>
      </c>
      <c r="X32" s="86">
        <f t="shared" ref="X32:Y32" si="13">AVERAGE(X27:X29)</f>
        <v>14.36</v>
      </c>
      <c r="Y32" s="86">
        <f t="shared" si="13"/>
        <v>17.083333333333332</v>
      </c>
      <c r="AA32" s="85" t="s">
        <v>147</v>
      </c>
      <c r="AB32" s="86">
        <f>AVERAGE(AB27:AB29)</f>
        <v>14.25</v>
      </c>
      <c r="AC32" s="86">
        <f t="shared" ref="AC32:AD32" si="14">AVERAGE(AC27:AC29)</f>
        <v>18.959999999999997</v>
      </c>
      <c r="AD32" s="86">
        <f t="shared" si="14"/>
        <v>23.666666666666668</v>
      </c>
      <c r="AF32" s="85" t="s">
        <v>147</v>
      </c>
      <c r="AG32" s="86">
        <f>AVERAGE(AG23:AG25)</f>
        <v>6.1833333333333336</v>
      </c>
      <c r="AH32" s="86">
        <f t="shared" ref="AH32:AI32" si="15">AVERAGE(AH23:AH25)</f>
        <v>7.836666666666666</v>
      </c>
      <c r="AI32" s="86">
        <f t="shared" si="15"/>
        <v>9.4833333333333325</v>
      </c>
    </row>
    <row r="33" spans="2:35" ht="11.5" customHeight="1" x14ac:dyDescent="0.95"/>
    <row r="34" spans="2:35" ht="38" x14ac:dyDescent="1.1000000000000001">
      <c r="B34" s="286" t="s">
        <v>156</v>
      </c>
      <c r="C34" s="286"/>
      <c r="D34" s="286"/>
      <c r="E34" s="286"/>
      <c r="G34" s="286" t="s">
        <v>157</v>
      </c>
      <c r="H34" s="286"/>
      <c r="I34" s="286"/>
      <c r="J34" s="286"/>
      <c r="L34" s="286" t="s">
        <v>158</v>
      </c>
      <c r="M34" s="286"/>
      <c r="N34" s="286"/>
      <c r="O34" s="286"/>
      <c r="Q34" s="287" t="s">
        <v>159</v>
      </c>
      <c r="R34" s="287"/>
      <c r="S34" s="287"/>
      <c r="T34" s="287"/>
      <c r="V34" s="286" t="s">
        <v>160</v>
      </c>
      <c r="W34" s="286"/>
      <c r="X34" s="286"/>
      <c r="Y34" s="286"/>
      <c r="AA34" s="288" t="s">
        <v>161</v>
      </c>
      <c r="AB34" s="288"/>
      <c r="AC34" s="288"/>
      <c r="AD34" s="288"/>
      <c r="AF34" s="288" t="s">
        <v>162</v>
      </c>
      <c r="AG34" s="288"/>
      <c r="AH34" s="288"/>
      <c r="AI34" s="288"/>
    </row>
    <row r="35" spans="2:35" x14ac:dyDescent="0.95">
      <c r="B35" s="285" t="s">
        <v>144</v>
      </c>
      <c r="C35" s="285"/>
      <c r="D35" s="285"/>
      <c r="E35" s="285"/>
      <c r="G35" s="285" t="s">
        <v>142</v>
      </c>
      <c r="H35" s="285"/>
      <c r="I35" s="285"/>
      <c r="J35" s="285"/>
      <c r="L35" s="285" t="s">
        <v>144</v>
      </c>
      <c r="M35" s="285"/>
      <c r="N35" s="285"/>
      <c r="O35" s="285"/>
      <c r="Q35" s="285" t="s">
        <v>144</v>
      </c>
      <c r="R35" s="285"/>
      <c r="S35" s="285"/>
      <c r="T35" s="285"/>
      <c r="V35" s="285" t="s">
        <v>144</v>
      </c>
      <c r="W35" s="285"/>
      <c r="X35" s="285"/>
      <c r="Y35" s="285"/>
      <c r="AA35" s="285" t="s">
        <v>144</v>
      </c>
      <c r="AB35" s="285"/>
      <c r="AC35" s="285"/>
      <c r="AD35" s="285"/>
      <c r="AF35" s="285" t="s">
        <v>144</v>
      </c>
      <c r="AG35" s="285"/>
      <c r="AH35" s="285"/>
      <c r="AI35" s="285"/>
    </row>
    <row r="36" spans="2:35" x14ac:dyDescent="0.95">
      <c r="B36" s="81"/>
      <c r="C36" s="82" t="s">
        <v>17</v>
      </c>
      <c r="D36" s="82" t="s">
        <v>145</v>
      </c>
      <c r="E36" s="82" t="s">
        <v>18</v>
      </c>
      <c r="G36" s="81"/>
      <c r="H36" s="82" t="s">
        <v>17</v>
      </c>
      <c r="I36" s="82" t="s">
        <v>145</v>
      </c>
      <c r="J36" s="82" t="s">
        <v>18</v>
      </c>
      <c r="L36" s="81"/>
      <c r="M36" s="82" t="s">
        <v>17</v>
      </c>
      <c r="N36" s="82" t="s">
        <v>145</v>
      </c>
      <c r="O36" s="82" t="s">
        <v>18</v>
      </c>
      <c r="Q36" s="81"/>
      <c r="R36" s="82" t="s">
        <v>17</v>
      </c>
      <c r="S36" s="82" t="s">
        <v>145</v>
      </c>
      <c r="T36" s="82" t="s">
        <v>18</v>
      </c>
      <c r="V36" s="81"/>
      <c r="W36" s="82" t="s">
        <v>17</v>
      </c>
      <c r="X36" s="82" t="s">
        <v>145</v>
      </c>
      <c r="Y36" s="82" t="s">
        <v>18</v>
      </c>
      <c r="AA36" s="81"/>
      <c r="AB36" s="82" t="s">
        <v>17</v>
      </c>
      <c r="AC36" s="82" t="s">
        <v>145</v>
      </c>
      <c r="AD36" s="82" t="s">
        <v>18</v>
      </c>
      <c r="AF36" s="81"/>
      <c r="AG36" s="82" t="s">
        <v>17</v>
      </c>
      <c r="AH36" s="82" t="s">
        <v>145</v>
      </c>
      <c r="AI36" s="82" t="s">
        <v>18</v>
      </c>
    </row>
    <row r="37" spans="2:35" x14ac:dyDescent="0.95">
      <c r="B37" s="82">
        <v>2016</v>
      </c>
      <c r="C37" s="83">
        <v>3.8</v>
      </c>
      <c r="D37" s="83">
        <v>4.43</v>
      </c>
      <c r="E37" s="83">
        <v>5.05</v>
      </c>
      <c r="G37" s="82">
        <v>2016</v>
      </c>
      <c r="H37" s="83">
        <v>3.57</v>
      </c>
      <c r="I37" s="83">
        <v>4.91</v>
      </c>
      <c r="J37" s="83">
        <v>6.25</v>
      </c>
      <c r="L37" s="82">
        <v>2016</v>
      </c>
      <c r="M37" s="83">
        <v>4</v>
      </c>
      <c r="N37" s="83">
        <v>4.88</v>
      </c>
      <c r="O37" s="83">
        <v>5.75</v>
      </c>
      <c r="Q37" s="82">
        <v>2019</v>
      </c>
      <c r="R37" s="84">
        <v>0.16209999999999999</v>
      </c>
      <c r="S37" s="84">
        <v>0.2311</v>
      </c>
      <c r="T37" s="84">
        <v>0.3</v>
      </c>
      <c r="V37" s="82">
        <v>2018</v>
      </c>
      <c r="W37" s="84">
        <v>0.21</v>
      </c>
      <c r="X37" s="84">
        <v>0.26</v>
      </c>
      <c r="Y37" s="84">
        <v>0.31</v>
      </c>
      <c r="AA37" s="82">
        <v>2017</v>
      </c>
      <c r="AB37" s="84">
        <v>0.19</v>
      </c>
      <c r="AC37" s="84">
        <v>0.22</v>
      </c>
      <c r="AD37" s="84">
        <v>0.25</v>
      </c>
      <c r="AF37" s="82">
        <v>2017</v>
      </c>
      <c r="AG37" s="83">
        <v>5.55</v>
      </c>
      <c r="AH37" s="83">
        <v>6.08</v>
      </c>
      <c r="AI37" s="83">
        <v>6.5</v>
      </c>
    </row>
    <row r="38" spans="2:35" x14ac:dyDescent="0.95">
      <c r="B38" s="82">
        <v>2017</v>
      </c>
      <c r="C38" s="83">
        <v>3.87</v>
      </c>
      <c r="D38" s="83">
        <v>4.74</v>
      </c>
      <c r="E38" s="83">
        <v>5.6</v>
      </c>
      <c r="G38" s="82">
        <v>2017</v>
      </c>
      <c r="H38" s="83">
        <v>3.74</v>
      </c>
      <c r="I38" s="83">
        <v>4.87</v>
      </c>
      <c r="J38" s="83">
        <v>6</v>
      </c>
      <c r="L38" s="82">
        <v>2017</v>
      </c>
      <c r="M38" s="83">
        <v>4</v>
      </c>
      <c r="N38" s="83">
        <v>4.63</v>
      </c>
      <c r="O38" s="83">
        <v>5.25</v>
      </c>
      <c r="Q38" s="82">
        <v>2020</v>
      </c>
      <c r="R38" s="84">
        <v>0.186</v>
      </c>
      <c r="S38" s="84">
        <v>0.26800000000000002</v>
      </c>
      <c r="T38" s="84">
        <v>0.35</v>
      </c>
      <c r="V38" s="82">
        <v>2019</v>
      </c>
      <c r="W38" s="84">
        <v>0.22500000000000001</v>
      </c>
      <c r="X38" s="84">
        <v>0.25380000000000003</v>
      </c>
      <c r="Y38" s="84">
        <v>0.28249999999999997</v>
      </c>
      <c r="AA38" s="82">
        <v>2018</v>
      </c>
      <c r="AB38" s="84">
        <v>0.19</v>
      </c>
      <c r="AC38" s="84">
        <v>0.21</v>
      </c>
      <c r="AD38" s="84">
        <v>0.24</v>
      </c>
      <c r="AF38" s="82">
        <v>2018</v>
      </c>
      <c r="AG38" s="83">
        <v>6</v>
      </c>
      <c r="AH38" s="83">
        <v>6.4</v>
      </c>
      <c r="AI38" s="83">
        <v>6.8</v>
      </c>
    </row>
    <row r="39" spans="2:35" x14ac:dyDescent="0.95">
      <c r="B39" s="82">
        <v>2018</v>
      </c>
      <c r="C39" s="83">
        <v>4.0999999999999996</v>
      </c>
      <c r="D39" s="83">
        <v>4.9800000000000004</v>
      </c>
      <c r="E39" s="83">
        <v>5.85</v>
      </c>
      <c r="G39" s="82">
        <v>2018</v>
      </c>
      <c r="H39" s="83">
        <v>4.3099999999999996</v>
      </c>
      <c r="I39" s="83">
        <v>5.18</v>
      </c>
      <c r="J39" s="83">
        <v>6.05</v>
      </c>
      <c r="L39" s="82">
        <v>2018</v>
      </c>
      <c r="M39" s="83">
        <v>4.55</v>
      </c>
      <c r="N39" s="83">
        <v>5.23</v>
      </c>
      <c r="O39" s="83">
        <v>5.9</v>
      </c>
      <c r="Q39" s="82">
        <v>2021</v>
      </c>
      <c r="R39" s="84">
        <v>0.24</v>
      </c>
      <c r="S39" s="84">
        <v>0.42</v>
      </c>
      <c r="T39" s="84">
        <v>0.6</v>
      </c>
      <c r="V39" s="82">
        <v>2020</v>
      </c>
      <c r="W39" s="84">
        <v>0.224</v>
      </c>
      <c r="X39" s="84">
        <v>0.29520000000000002</v>
      </c>
      <c r="Y39" s="84">
        <v>0.36630000000000001</v>
      </c>
      <c r="AA39" s="82">
        <v>2019</v>
      </c>
      <c r="AB39" s="84">
        <v>0.20499999999999999</v>
      </c>
      <c r="AC39" s="84">
        <v>0.255</v>
      </c>
      <c r="AD39" s="84">
        <v>0.30499999999999999</v>
      </c>
      <c r="AF39" s="82">
        <v>2019</v>
      </c>
      <c r="AG39" s="83">
        <v>5.5</v>
      </c>
      <c r="AH39" s="83">
        <v>6.15</v>
      </c>
      <c r="AI39" s="83">
        <v>6.8</v>
      </c>
    </row>
    <row r="40" spans="2:35" x14ac:dyDescent="0.95">
      <c r="B40" s="82">
        <v>2019</v>
      </c>
      <c r="C40" s="83">
        <v>3.9</v>
      </c>
      <c r="D40" s="83">
        <v>4.7</v>
      </c>
      <c r="E40" s="83">
        <v>5.5</v>
      </c>
      <c r="G40" s="82">
        <v>2019</v>
      </c>
      <c r="H40" s="83">
        <v>3.52</v>
      </c>
      <c r="I40" s="83">
        <v>5.35</v>
      </c>
      <c r="J40" s="83">
        <v>7.17</v>
      </c>
      <c r="L40" s="82">
        <v>2019</v>
      </c>
      <c r="M40" s="83">
        <v>4.45</v>
      </c>
      <c r="N40" s="83">
        <v>5.05</v>
      </c>
      <c r="O40" s="83">
        <v>5.65</v>
      </c>
      <c r="Q40" s="82">
        <v>2022</v>
      </c>
      <c r="R40" s="84">
        <v>0.38</v>
      </c>
      <c r="S40" s="84">
        <v>0.47</v>
      </c>
      <c r="T40" s="84">
        <v>0.56000000000000005</v>
      </c>
      <c r="V40" s="82">
        <v>2021</v>
      </c>
      <c r="W40" s="84">
        <v>0.25</v>
      </c>
      <c r="X40" s="84">
        <v>0.42499999999999999</v>
      </c>
      <c r="Y40" s="84">
        <v>0.6</v>
      </c>
      <c r="AA40" s="82">
        <v>2020</v>
      </c>
      <c r="AB40" s="84">
        <v>0.22</v>
      </c>
      <c r="AC40" s="84">
        <v>0.28999999999999998</v>
      </c>
      <c r="AD40" s="84">
        <v>0.36</v>
      </c>
      <c r="AF40" s="82">
        <v>2020</v>
      </c>
      <c r="AG40" s="83">
        <v>6</v>
      </c>
      <c r="AH40" s="83">
        <v>8</v>
      </c>
      <c r="AI40" s="83">
        <v>10</v>
      </c>
    </row>
    <row r="41" spans="2:35" x14ac:dyDescent="0.95">
      <c r="B41" s="82">
        <v>2020</v>
      </c>
      <c r="C41" s="83">
        <v>4.0999999999999996</v>
      </c>
      <c r="D41" s="83">
        <v>6.35</v>
      </c>
      <c r="E41" s="83">
        <v>8.6</v>
      </c>
      <c r="G41" s="82">
        <v>2020</v>
      </c>
      <c r="H41" s="83">
        <v>5.0599999999999996</v>
      </c>
      <c r="I41" s="83">
        <v>7.64</v>
      </c>
      <c r="J41" s="83">
        <v>10.220000000000001</v>
      </c>
      <c r="L41" s="82">
        <v>2020</v>
      </c>
      <c r="M41" s="83">
        <v>4.5999999999999996</v>
      </c>
      <c r="N41" s="83">
        <v>5.7</v>
      </c>
      <c r="O41" s="83">
        <v>6.8</v>
      </c>
      <c r="Q41" s="82">
        <v>2023</v>
      </c>
      <c r="R41" s="84">
        <v>0.375</v>
      </c>
      <c r="S41" s="84">
        <v>0.58750000000000002</v>
      </c>
      <c r="T41" s="84">
        <v>0.8</v>
      </c>
      <c r="V41" s="82">
        <v>2022</v>
      </c>
      <c r="W41" s="84">
        <v>0.35</v>
      </c>
      <c r="X41" s="84">
        <v>0.47499999999999998</v>
      </c>
      <c r="Y41" s="84">
        <v>0.6</v>
      </c>
      <c r="AA41" s="82">
        <v>2021</v>
      </c>
      <c r="AB41" s="84">
        <v>0.25</v>
      </c>
      <c r="AC41" s="84">
        <v>0.42</v>
      </c>
      <c r="AD41" s="84">
        <v>0.59</v>
      </c>
      <c r="AF41" s="82">
        <v>2021</v>
      </c>
      <c r="AG41" s="83">
        <v>8.75</v>
      </c>
      <c r="AH41" s="83">
        <v>11.88</v>
      </c>
      <c r="AI41" s="83">
        <v>15</v>
      </c>
    </row>
    <row r="42" spans="2:35" x14ac:dyDescent="0.95">
      <c r="B42" s="82">
        <v>2021</v>
      </c>
      <c r="C42" s="83">
        <v>4.47</v>
      </c>
      <c r="D42" s="83">
        <v>7.8449999999999998</v>
      </c>
      <c r="E42" s="83">
        <v>11.2</v>
      </c>
      <c r="G42" s="82">
        <v>2021</v>
      </c>
      <c r="H42" s="83">
        <v>5.58</v>
      </c>
      <c r="I42" s="83">
        <v>10.31</v>
      </c>
      <c r="J42" s="83">
        <v>15.04</v>
      </c>
      <c r="L42" s="82">
        <v>2021</v>
      </c>
      <c r="M42" s="83">
        <v>4.74</v>
      </c>
      <c r="N42" s="83">
        <v>8.08</v>
      </c>
      <c r="O42" s="83">
        <v>11.42</v>
      </c>
      <c r="Q42" s="82">
        <v>2024</v>
      </c>
      <c r="R42" s="84">
        <v>0.44</v>
      </c>
      <c r="S42" s="84">
        <v>0.505</v>
      </c>
      <c r="T42" s="84">
        <v>0.56999999999999995</v>
      </c>
      <c r="V42" s="82">
        <v>2023</v>
      </c>
      <c r="W42" s="84">
        <v>0.38</v>
      </c>
      <c r="X42" s="84">
        <v>0.4788</v>
      </c>
      <c r="Y42" s="84">
        <v>0.57750000000000001</v>
      </c>
      <c r="AA42" s="82">
        <v>2022</v>
      </c>
      <c r="AB42" s="84">
        <v>0.32</v>
      </c>
      <c r="AC42" s="84">
        <v>0.38</v>
      </c>
      <c r="AD42" s="84">
        <v>0.44</v>
      </c>
      <c r="AF42" s="82">
        <v>2022</v>
      </c>
      <c r="AG42" s="83">
        <v>9</v>
      </c>
      <c r="AH42" s="83">
        <v>11.05</v>
      </c>
      <c r="AI42" s="83">
        <v>13.1</v>
      </c>
    </row>
    <row r="43" spans="2:35" x14ac:dyDescent="0.95">
      <c r="B43" s="82">
        <v>2022</v>
      </c>
      <c r="C43" s="83">
        <v>6.4</v>
      </c>
      <c r="D43" s="83">
        <v>8.1</v>
      </c>
      <c r="E43" s="83">
        <v>9.8000000000000007</v>
      </c>
      <c r="G43" s="82">
        <v>2022</v>
      </c>
      <c r="H43" s="83">
        <v>8.3000000000000007</v>
      </c>
      <c r="I43" s="83">
        <v>12</v>
      </c>
      <c r="J43" s="83">
        <v>15.69</v>
      </c>
      <c r="L43" s="82">
        <v>2022</v>
      </c>
      <c r="M43" s="83">
        <v>5.5</v>
      </c>
      <c r="N43" s="83">
        <v>7.91</v>
      </c>
      <c r="O43" s="83">
        <v>10.32</v>
      </c>
      <c r="Q43" s="82">
        <v>2025</v>
      </c>
      <c r="R43" s="84">
        <v>0.18</v>
      </c>
      <c r="S43" s="84">
        <v>0.29499999999999998</v>
      </c>
      <c r="T43" s="84">
        <v>0.41</v>
      </c>
      <c r="V43" s="82">
        <v>2024</v>
      </c>
      <c r="W43" s="84">
        <v>0.38</v>
      </c>
      <c r="X43" s="84">
        <v>0.42</v>
      </c>
      <c r="Y43" s="84">
        <v>0.46</v>
      </c>
      <c r="AA43" s="82">
        <v>2023</v>
      </c>
      <c r="AB43" s="84">
        <v>0.32</v>
      </c>
      <c r="AC43" s="84">
        <v>0.39500000000000002</v>
      </c>
      <c r="AD43" s="84">
        <v>0.47</v>
      </c>
      <c r="AF43" s="82">
        <v>2023</v>
      </c>
      <c r="AG43" s="83">
        <v>9</v>
      </c>
      <c r="AH43" s="83">
        <v>10</v>
      </c>
      <c r="AI43" s="83">
        <v>11</v>
      </c>
    </row>
    <row r="44" spans="2:35" x14ac:dyDescent="0.95">
      <c r="B44" s="82">
        <v>2023</v>
      </c>
      <c r="C44" s="83">
        <v>5.25</v>
      </c>
      <c r="D44" s="83">
        <v>6.63</v>
      </c>
      <c r="E44" s="83">
        <v>8</v>
      </c>
      <c r="G44" s="82">
        <v>2023</v>
      </c>
      <c r="H44" s="83">
        <v>6.25</v>
      </c>
      <c r="I44" s="83">
        <v>8.98</v>
      </c>
      <c r="J44" s="83">
        <v>11.7</v>
      </c>
      <c r="L44" s="82">
        <v>2023</v>
      </c>
      <c r="M44" s="83">
        <v>5.75</v>
      </c>
      <c r="N44" s="83">
        <v>7</v>
      </c>
      <c r="O44" s="83">
        <v>8.25</v>
      </c>
      <c r="Q44" s="82"/>
      <c r="R44" s="84"/>
      <c r="S44" s="84"/>
      <c r="T44" s="84"/>
      <c r="V44" s="82">
        <v>2025</v>
      </c>
      <c r="W44" s="84">
        <v>0.25</v>
      </c>
      <c r="X44" s="84">
        <v>0.31</v>
      </c>
      <c r="Y44" s="84">
        <v>0.37</v>
      </c>
      <c r="AA44" s="82">
        <v>2024</v>
      </c>
      <c r="AB44" s="84">
        <v>0.31</v>
      </c>
      <c r="AC44" s="84">
        <v>0.33500000000000002</v>
      </c>
      <c r="AD44" s="84">
        <v>0.36</v>
      </c>
      <c r="AF44" s="82">
        <v>2024</v>
      </c>
      <c r="AG44" s="83">
        <v>8</v>
      </c>
      <c r="AH44" s="83">
        <v>9.1999999999999993</v>
      </c>
      <c r="AI44" s="83">
        <v>10.4</v>
      </c>
    </row>
    <row r="45" spans="2:35" x14ac:dyDescent="0.95">
      <c r="B45" s="82">
        <v>2024</v>
      </c>
      <c r="C45" s="83">
        <v>5.4</v>
      </c>
      <c r="D45" s="83">
        <v>6.03</v>
      </c>
      <c r="E45" s="83">
        <v>6.65</v>
      </c>
      <c r="G45" s="82">
        <v>2024</v>
      </c>
      <c r="H45" s="83">
        <v>6.1</v>
      </c>
      <c r="I45" s="83">
        <v>7.45</v>
      </c>
      <c r="J45" s="83">
        <v>8.8000000000000007</v>
      </c>
      <c r="L45" s="82">
        <v>2024</v>
      </c>
      <c r="M45" s="83">
        <v>5.25</v>
      </c>
      <c r="N45" s="83">
        <v>6.13</v>
      </c>
      <c r="O45" s="83">
        <v>7</v>
      </c>
      <c r="Q45" s="82"/>
      <c r="R45" s="84"/>
      <c r="S45" s="84"/>
      <c r="T45" s="84"/>
      <c r="V45" s="82"/>
      <c r="W45" s="84"/>
      <c r="X45" s="84"/>
      <c r="Y45" s="84"/>
      <c r="AA45" s="82">
        <v>2025</v>
      </c>
      <c r="AB45" s="84">
        <v>0.19</v>
      </c>
      <c r="AC45" s="84">
        <v>0.245</v>
      </c>
      <c r="AD45" s="84">
        <v>0.3</v>
      </c>
      <c r="AF45" s="82">
        <v>2025</v>
      </c>
      <c r="AG45" s="83">
        <v>6</v>
      </c>
      <c r="AH45" s="83">
        <v>7</v>
      </c>
      <c r="AI45" s="83">
        <v>8</v>
      </c>
    </row>
    <row r="46" spans="2:35" x14ac:dyDescent="0.95">
      <c r="B46" s="82">
        <v>2025</v>
      </c>
      <c r="C46" s="83">
        <v>4.75</v>
      </c>
      <c r="D46" s="83">
        <v>5.64</v>
      </c>
      <c r="E46" s="83">
        <v>6.52</v>
      </c>
      <c r="G46" s="82">
        <v>2025</v>
      </c>
      <c r="H46" s="83">
        <v>5.61</v>
      </c>
      <c r="I46" s="83">
        <v>7.04</v>
      </c>
      <c r="J46" s="83">
        <v>8.4600000000000009</v>
      </c>
      <c r="L46" s="82">
        <v>2025</v>
      </c>
      <c r="M46" s="83">
        <v>4.8</v>
      </c>
      <c r="N46" s="83">
        <v>5.9</v>
      </c>
      <c r="O46" s="83">
        <v>7</v>
      </c>
      <c r="Q46" s="82"/>
      <c r="R46" s="83"/>
      <c r="S46" s="83"/>
      <c r="T46" s="83"/>
      <c r="V46" s="82"/>
      <c r="W46" s="83"/>
      <c r="X46" s="83"/>
      <c r="Y46" s="83"/>
      <c r="AA46" s="82"/>
      <c r="AB46" s="83"/>
      <c r="AC46" s="83"/>
      <c r="AD46" s="83"/>
      <c r="AF46" s="82"/>
      <c r="AG46" s="83"/>
      <c r="AH46" s="83"/>
      <c r="AI46" s="83"/>
    </row>
    <row r="47" spans="2:35" x14ac:dyDescent="0.95">
      <c r="B47" s="85" t="s">
        <v>146</v>
      </c>
      <c r="C47" s="86">
        <f>AVERAGE(C37:C46)</f>
        <v>4.6040000000000001</v>
      </c>
      <c r="D47" s="86">
        <f>AVERAGE(D37:D46)</f>
        <v>5.9445000000000006</v>
      </c>
      <c r="E47" s="86">
        <f>AVERAGE(E37:E46)</f>
        <v>7.2769999999999992</v>
      </c>
      <c r="F47" s="87"/>
      <c r="G47" s="85" t="s">
        <v>146</v>
      </c>
      <c r="H47" s="86">
        <f>AVERAGE(H37:H46)</f>
        <v>5.2039999999999997</v>
      </c>
      <c r="I47" s="86">
        <f>AVERAGE(I37:I46)</f>
        <v>7.373000000000002</v>
      </c>
      <c r="J47" s="86">
        <f>AVERAGE(J37:J46)</f>
        <v>9.5380000000000003</v>
      </c>
      <c r="K47" s="87"/>
      <c r="L47" s="85" t="s">
        <v>146</v>
      </c>
      <c r="M47" s="86">
        <f>AVERAGE(M37:M46)</f>
        <v>4.7640000000000002</v>
      </c>
      <c r="N47" s="86">
        <f>AVERAGE(N37:N46)</f>
        <v>6.0510000000000002</v>
      </c>
      <c r="O47" s="86">
        <f>AVERAGE(O37:O46)</f>
        <v>7.3340000000000005</v>
      </c>
      <c r="P47" s="87"/>
      <c r="Q47" s="85" t="s">
        <v>146</v>
      </c>
      <c r="R47" s="88">
        <f>AVERAGE(R37:R45)</f>
        <v>0.2804428571428571</v>
      </c>
      <c r="S47" s="88">
        <f t="shared" ref="S47:T47" si="16">AVERAGE(S37:S45)</f>
        <v>0.39665714285714282</v>
      </c>
      <c r="T47" s="88">
        <f t="shared" si="16"/>
        <v>0.5128571428571429</v>
      </c>
      <c r="V47" s="85" t="s">
        <v>146</v>
      </c>
      <c r="W47" s="88">
        <f>AVERAGE(W37:W45)</f>
        <v>0.28362499999999996</v>
      </c>
      <c r="X47" s="88">
        <f t="shared" ref="X47:Y47" si="17">AVERAGE(X37:X45)</f>
        <v>0.36472500000000002</v>
      </c>
      <c r="Y47" s="88">
        <f t="shared" si="17"/>
        <v>0.44578750000000006</v>
      </c>
      <c r="AA47" s="85" t="s">
        <v>146</v>
      </c>
      <c r="AB47" s="88">
        <f>AVERAGE(AB37:AB45)</f>
        <v>0.24388888888888888</v>
      </c>
      <c r="AC47" s="88">
        <f t="shared" ref="AC47:AD47" si="18">AVERAGE(AC37:AC45)</f>
        <v>0.30555555555555558</v>
      </c>
      <c r="AD47" s="88">
        <f t="shared" si="18"/>
        <v>0.36833333333333323</v>
      </c>
      <c r="AF47" s="85" t="s">
        <v>146</v>
      </c>
      <c r="AG47" s="86">
        <f>AVERAGE(AG37:AG45)</f>
        <v>7.0888888888888886</v>
      </c>
      <c r="AH47" s="86">
        <f t="shared" ref="AH47:AI47" si="19">AVERAGE(AH37:AH45)</f>
        <v>8.4177777777777791</v>
      </c>
      <c r="AI47" s="86">
        <f t="shared" si="19"/>
        <v>9.7333333333333343</v>
      </c>
    </row>
    <row r="48" spans="2:35" x14ac:dyDescent="0.95">
      <c r="B48" s="85" t="s">
        <v>147</v>
      </c>
      <c r="C48" s="86">
        <f>AVERAGE(C43:C45)</f>
        <v>5.6833333333333336</v>
      </c>
      <c r="D48" s="86">
        <f t="shared" ref="D48:E48" si="20">AVERAGE(D43:D45)</f>
        <v>6.9200000000000008</v>
      </c>
      <c r="E48" s="86">
        <f t="shared" si="20"/>
        <v>8.15</v>
      </c>
      <c r="F48" s="87"/>
      <c r="G48" s="85" t="s">
        <v>147</v>
      </c>
      <c r="H48" s="86">
        <f>AVERAGE(H43:H45)</f>
        <v>6.8833333333333329</v>
      </c>
      <c r="I48" s="86">
        <f t="shared" ref="I48:J48" si="21">AVERAGE(I43:I45)</f>
        <v>9.4766666666666666</v>
      </c>
      <c r="J48" s="86">
        <f t="shared" si="21"/>
        <v>12.063333333333333</v>
      </c>
      <c r="K48" s="87"/>
      <c r="L48" s="85" t="s">
        <v>147</v>
      </c>
      <c r="M48" s="86">
        <f>AVERAGE(M43:M45)</f>
        <v>5.5</v>
      </c>
      <c r="N48" s="86">
        <f t="shared" ref="N48:O48" si="22">AVERAGE(N43:N45)</f>
        <v>7.0133333333333328</v>
      </c>
      <c r="O48" s="86">
        <f t="shared" si="22"/>
        <v>8.5233333333333334</v>
      </c>
      <c r="P48" s="87"/>
      <c r="Q48" s="85" t="s">
        <v>147</v>
      </c>
      <c r="R48" s="88">
        <f>AVERAGE(R40:R42)</f>
        <v>0.39833333333333337</v>
      </c>
      <c r="S48" s="88">
        <f t="shared" ref="S48:T48" si="23">AVERAGE(S40:S42)</f>
        <v>0.52083333333333337</v>
      </c>
      <c r="T48" s="88">
        <f t="shared" si="23"/>
        <v>0.64333333333333342</v>
      </c>
      <c r="V48" s="85" t="s">
        <v>147</v>
      </c>
      <c r="W48" s="88">
        <f>AVERAGE(W41:W43)</f>
        <v>0.36999999999999994</v>
      </c>
      <c r="X48" s="88">
        <f t="shared" ref="X48:Y48" si="24">AVERAGE(X41:X43)</f>
        <v>0.4579333333333333</v>
      </c>
      <c r="Y48" s="88">
        <f t="shared" si="24"/>
        <v>0.54583333333333328</v>
      </c>
      <c r="AA48" s="85" t="s">
        <v>147</v>
      </c>
      <c r="AB48" s="88">
        <f>AVERAGE(AB42:AB44)</f>
        <v>0.31666666666666665</v>
      </c>
      <c r="AC48" s="88">
        <f t="shared" ref="AC48:AD48" si="25">AVERAGE(AC42:AC44)</f>
        <v>0.37000000000000005</v>
      </c>
      <c r="AD48" s="88">
        <f t="shared" si="25"/>
        <v>0.42333333333333334</v>
      </c>
      <c r="AF48" s="85" t="s">
        <v>147</v>
      </c>
      <c r="AG48" s="86">
        <f>AVERAGE(AG42:AG44)</f>
        <v>8.6666666666666661</v>
      </c>
      <c r="AH48" s="86">
        <f t="shared" ref="AH48:AI48" si="26">AVERAGE(AH42:AH44)</f>
        <v>10.083333333333334</v>
      </c>
      <c r="AI48" s="86">
        <f t="shared" si="26"/>
        <v>11.5</v>
      </c>
    </row>
    <row r="49" spans="7:10" ht="12.5" customHeight="1" x14ac:dyDescent="0.95"/>
    <row r="50" spans="7:10" ht="36" x14ac:dyDescent="1.05">
      <c r="G50" s="288" t="s">
        <v>163</v>
      </c>
      <c r="H50" s="288"/>
      <c r="I50" s="288"/>
      <c r="J50" s="288"/>
    </row>
    <row r="51" spans="7:10" x14ac:dyDescent="0.95">
      <c r="G51" s="285" t="s">
        <v>144</v>
      </c>
      <c r="H51" s="285"/>
      <c r="I51" s="285"/>
      <c r="J51" s="285"/>
    </row>
    <row r="52" spans="7:10" x14ac:dyDescent="0.95">
      <c r="G52" s="81"/>
      <c r="H52" s="82" t="s">
        <v>17</v>
      </c>
      <c r="I52" s="82" t="s">
        <v>145</v>
      </c>
      <c r="J52" s="82" t="s">
        <v>18</v>
      </c>
    </row>
    <row r="53" spans="7:10" x14ac:dyDescent="0.95">
      <c r="G53" s="82">
        <v>2017</v>
      </c>
      <c r="H53" s="83">
        <v>4.5999999999999996</v>
      </c>
      <c r="I53" s="83">
        <v>5.22</v>
      </c>
      <c r="J53" s="83">
        <v>5.83</v>
      </c>
    </row>
    <row r="54" spans="7:10" x14ac:dyDescent="0.95">
      <c r="G54" s="82">
        <v>2018</v>
      </c>
      <c r="H54" s="83">
        <v>5.3</v>
      </c>
      <c r="I54" s="83">
        <v>5.85</v>
      </c>
      <c r="J54" s="83">
        <v>6.4</v>
      </c>
    </row>
    <row r="55" spans="7:10" x14ac:dyDescent="0.95">
      <c r="G55" s="82">
        <v>2019</v>
      </c>
      <c r="H55" s="83">
        <v>4.38</v>
      </c>
      <c r="I55" s="83">
        <v>5.07</v>
      </c>
      <c r="J55" s="83">
        <v>5.75</v>
      </c>
    </row>
    <row r="56" spans="7:10" x14ac:dyDescent="0.95">
      <c r="G56" s="82">
        <v>2020</v>
      </c>
      <c r="H56" s="83">
        <v>4.95</v>
      </c>
      <c r="I56" s="83">
        <v>6.98</v>
      </c>
      <c r="J56" s="83">
        <v>9</v>
      </c>
    </row>
    <row r="57" spans="7:10" x14ac:dyDescent="0.95">
      <c r="G57" s="82">
        <v>2021</v>
      </c>
      <c r="H57" s="83">
        <v>5.23</v>
      </c>
      <c r="I57" s="83">
        <v>10.76</v>
      </c>
      <c r="J57" s="83">
        <v>16.29</v>
      </c>
    </row>
    <row r="58" spans="7:10" x14ac:dyDescent="0.95">
      <c r="G58" s="82">
        <v>2022</v>
      </c>
      <c r="H58" s="83">
        <v>7.29</v>
      </c>
      <c r="I58" s="83">
        <v>10.65</v>
      </c>
      <c r="J58" s="83">
        <v>14</v>
      </c>
    </row>
    <row r="59" spans="7:10" x14ac:dyDescent="0.95">
      <c r="G59" s="82">
        <v>2023</v>
      </c>
      <c r="H59" s="83">
        <v>7.2</v>
      </c>
      <c r="I59" s="83">
        <v>8.85</v>
      </c>
      <c r="J59" s="83">
        <v>10.5</v>
      </c>
    </row>
    <row r="60" spans="7:10" x14ac:dyDescent="0.95">
      <c r="G60" s="82">
        <v>2024</v>
      </c>
      <c r="H60" s="83">
        <v>7</v>
      </c>
      <c r="I60" s="83">
        <v>7.86</v>
      </c>
      <c r="J60" s="83">
        <v>8.7100000000000009</v>
      </c>
    </row>
    <row r="61" spans="7:10" x14ac:dyDescent="0.95">
      <c r="G61" s="82">
        <v>2025</v>
      </c>
      <c r="H61" s="83">
        <v>5.5</v>
      </c>
      <c r="I61" s="83">
        <v>6.75</v>
      </c>
      <c r="J61" s="83">
        <v>8</v>
      </c>
    </row>
    <row r="62" spans="7:10" x14ac:dyDescent="0.95">
      <c r="G62" s="82"/>
      <c r="H62" s="83"/>
      <c r="I62" s="83"/>
      <c r="J62" s="83"/>
    </row>
    <row r="63" spans="7:10" x14ac:dyDescent="0.95">
      <c r="G63" s="85" t="s">
        <v>146</v>
      </c>
      <c r="H63" s="86">
        <f>AVERAGE(H53:H61)</f>
        <v>5.7166666666666659</v>
      </c>
      <c r="I63" s="86">
        <f t="shared" ref="I63:J63" si="27">AVERAGE(I53:I61)</f>
        <v>7.5544444444444458</v>
      </c>
      <c r="J63" s="86">
        <f t="shared" si="27"/>
        <v>9.3866666666666649</v>
      </c>
    </row>
    <row r="64" spans="7:10" x14ac:dyDescent="0.95">
      <c r="G64" s="85" t="s">
        <v>147</v>
      </c>
      <c r="H64" s="86">
        <f>AVERAGE(H58:H60)</f>
        <v>7.163333333333334</v>
      </c>
      <c r="I64" s="86">
        <f t="shared" ref="I64:J64" si="28">AVERAGE(I58:I60)</f>
        <v>9.1199999999999992</v>
      </c>
      <c r="J64" s="86">
        <f t="shared" si="28"/>
        <v>11.07</v>
      </c>
    </row>
  </sheetData>
  <mergeCells count="44">
    <mergeCell ref="G50:J50"/>
    <mergeCell ref="G51:J51"/>
    <mergeCell ref="AF34:AI34"/>
    <mergeCell ref="B35:E35"/>
    <mergeCell ref="G35:J35"/>
    <mergeCell ref="L35:O35"/>
    <mergeCell ref="Q35:T35"/>
    <mergeCell ref="V35:Y35"/>
    <mergeCell ref="AA35:AD35"/>
    <mergeCell ref="AF35:AI35"/>
    <mergeCell ref="B34:E34"/>
    <mergeCell ref="G34:J34"/>
    <mergeCell ref="L34:O34"/>
    <mergeCell ref="Q34:T34"/>
    <mergeCell ref="V34:Y34"/>
    <mergeCell ref="AA34:AD34"/>
    <mergeCell ref="AF18:AI18"/>
    <mergeCell ref="B19:E19"/>
    <mergeCell ref="G19:J19"/>
    <mergeCell ref="L19:O19"/>
    <mergeCell ref="Q19:T19"/>
    <mergeCell ref="V19:Y19"/>
    <mergeCell ref="AA19:AD19"/>
    <mergeCell ref="AF19:AI19"/>
    <mergeCell ref="B18:E18"/>
    <mergeCell ref="G18:J18"/>
    <mergeCell ref="L18:O18"/>
    <mergeCell ref="Q18:T18"/>
    <mergeCell ref="V18:Y18"/>
    <mergeCell ref="AA18:AD18"/>
    <mergeCell ref="AF2:AI2"/>
    <mergeCell ref="B3:E3"/>
    <mergeCell ref="G3:J3"/>
    <mergeCell ref="L3:O3"/>
    <mergeCell ref="Q3:T3"/>
    <mergeCell ref="V3:Y3"/>
    <mergeCell ref="AA3:AD3"/>
    <mergeCell ref="AF3:AI3"/>
    <mergeCell ref="B2:E2"/>
    <mergeCell ref="G2:J2"/>
    <mergeCell ref="L2:O2"/>
    <mergeCell ref="Q2:T2"/>
    <mergeCell ref="V2:Y2"/>
    <mergeCell ref="AA2:AD2"/>
  </mergeCells>
  <pageMargins left="0.7" right="0.7" top="0.75" bottom="0.75" header="0.3" footer="0.3"/>
  <ignoredErrors>
    <ignoredError sqref="C16:AI16 C32:AI32 C48:AI48 H64:J64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E881C-B2EF-4506-939D-4B9927A1D224}">
  <dimension ref="A1:R29"/>
  <sheetViews>
    <sheetView showGridLines="0" workbookViewId="0">
      <selection activeCell="W19" sqref="W19"/>
    </sheetView>
  </sheetViews>
  <sheetFormatPr defaultRowHeight="25.5" x14ac:dyDescent="0.75"/>
  <cols>
    <col min="1" max="1" width="3.7265625" style="1" customWidth="1"/>
    <col min="2" max="2" width="25.54296875" style="1" customWidth="1"/>
    <col min="3" max="3" width="14.453125" style="1" bestFit="1" customWidth="1"/>
    <col min="4" max="5" width="16.81640625" style="1" bestFit="1" customWidth="1"/>
    <col min="6" max="6" width="15.6328125" style="1" bestFit="1" customWidth="1"/>
    <col min="7" max="7" width="10.54296875" style="1" bestFit="1" customWidth="1"/>
    <col min="8" max="8" width="16.81640625" style="24" bestFit="1" customWidth="1"/>
    <col min="9" max="9" width="2.81640625" style="24" customWidth="1"/>
    <col min="10" max="10" width="25.7265625" style="1" customWidth="1"/>
    <col min="11" max="16" width="17" style="1" customWidth="1"/>
    <col min="17" max="18" width="17" style="24" customWidth="1"/>
    <col min="19" max="16384" width="8.7265625" style="24"/>
  </cols>
  <sheetData>
    <row r="1" spans="2:18" ht="14.5" customHeight="1" thickBot="1" x14ac:dyDescent="0.8"/>
    <row r="2" spans="2:18" ht="46.5" customHeight="1" x14ac:dyDescent="0.75">
      <c r="B2" s="281" t="s">
        <v>214</v>
      </c>
      <c r="C2" s="282"/>
      <c r="D2" s="282"/>
      <c r="E2" s="282"/>
      <c r="F2" s="282"/>
      <c r="G2" s="282"/>
      <c r="H2" s="283"/>
      <c r="J2" s="289" t="s">
        <v>58</v>
      </c>
      <c r="K2" s="290"/>
      <c r="L2" s="290"/>
      <c r="M2" s="290"/>
      <c r="N2" s="290"/>
      <c r="O2" s="290"/>
      <c r="P2" s="290"/>
      <c r="Q2" s="290"/>
      <c r="R2" s="291"/>
    </row>
    <row r="3" spans="2:18" ht="26.25" customHeight="1" x14ac:dyDescent="0.75">
      <c r="B3" s="295" t="s">
        <v>36</v>
      </c>
      <c r="C3" s="294" t="s">
        <v>53</v>
      </c>
      <c r="D3" s="294"/>
      <c r="E3" s="294"/>
      <c r="F3" s="294" t="s">
        <v>54</v>
      </c>
      <c r="G3" s="294"/>
      <c r="H3" s="296"/>
      <c r="J3" s="297" t="s">
        <v>36</v>
      </c>
      <c r="K3" s="292" t="s">
        <v>53</v>
      </c>
      <c r="L3" s="292"/>
      <c r="M3" s="292"/>
      <c r="N3" s="292"/>
      <c r="O3" s="292" t="s">
        <v>55</v>
      </c>
      <c r="P3" s="292"/>
      <c r="Q3" s="292"/>
      <c r="R3" s="293"/>
    </row>
    <row r="4" spans="2:18" ht="22.5" customHeight="1" x14ac:dyDescent="0.75">
      <c r="B4" s="295"/>
      <c r="C4" s="3" t="s">
        <v>17</v>
      </c>
      <c r="D4" s="3" t="s">
        <v>121</v>
      </c>
      <c r="E4" s="3" t="s">
        <v>18</v>
      </c>
      <c r="F4" s="3" t="s">
        <v>59</v>
      </c>
      <c r="G4" s="3" t="s">
        <v>121</v>
      </c>
      <c r="H4" s="89" t="s">
        <v>18</v>
      </c>
      <c r="J4" s="297"/>
      <c r="K4" s="90" t="s">
        <v>17</v>
      </c>
      <c r="L4" s="90" t="s">
        <v>121</v>
      </c>
      <c r="M4" s="90" t="s">
        <v>18</v>
      </c>
      <c r="N4" s="90" t="s">
        <v>60</v>
      </c>
      <c r="O4" s="90" t="s">
        <v>59</v>
      </c>
      <c r="P4" s="90" t="s">
        <v>121</v>
      </c>
      <c r="Q4" s="90" t="s">
        <v>18</v>
      </c>
      <c r="R4" s="91" t="s">
        <v>60</v>
      </c>
    </row>
    <row r="5" spans="2:18" x14ac:dyDescent="0.75">
      <c r="B5" s="4" t="s">
        <v>19</v>
      </c>
      <c r="C5" s="92">
        <f>'Yield Estimates'!C4*'Price Analysis'!C4</f>
        <v>400.4</v>
      </c>
      <c r="D5" s="92">
        <f>'Yield Estimates'!D4*'Price Analysis'!D4</f>
        <v>607.20000000000005</v>
      </c>
      <c r="E5" s="92">
        <f>'Yield Estimates'!E4*'Price Analysis'!E4</f>
        <v>1017.2800000000001</v>
      </c>
      <c r="F5" s="5">
        <f>'Profitability Analysis'!C5-'Production Cost Summary'!C4</f>
        <v>0.56299999999993133</v>
      </c>
      <c r="G5" s="93">
        <f>D5-'Production Cost Summary'!C4</f>
        <v>207.363</v>
      </c>
      <c r="H5" s="94">
        <f>E5-'Production Cost Summary'!C4</f>
        <v>617.44299999999998</v>
      </c>
      <c r="J5" s="95" t="s">
        <v>19</v>
      </c>
      <c r="K5" s="92">
        <f>'Yield Estimates'!$G$4*'Price Analysis'!C4</f>
        <v>0</v>
      </c>
      <c r="L5" s="92">
        <f>'Yield Estimates'!$G$4*'Price Analysis'!D4</f>
        <v>0</v>
      </c>
      <c r="M5" s="92">
        <f>'Yield Estimates'!$G$4*'Price Analysis'!E4</f>
        <v>0</v>
      </c>
      <c r="N5" s="92">
        <f>'Yield Estimates'!$G$4*'Price Analysis'!G4</f>
        <v>0</v>
      </c>
      <c r="O5" s="5">
        <f>K5-'Production Cost Summary'!$G$4</f>
        <v>0</v>
      </c>
      <c r="P5" s="5">
        <f>L5-'Production Cost Summary'!$G$4</f>
        <v>0</v>
      </c>
      <c r="Q5" s="5">
        <f>M5-'Production Cost Summary'!$G$4</f>
        <v>0</v>
      </c>
      <c r="R5" s="30">
        <f>N5-'Production Cost Summary'!$G$4</f>
        <v>0</v>
      </c>
    </row>
    <row r="6" spans="2:18" x14ac:dyDescent="0.75">
      <c r="B6" s="4" t="s">
        <v>37</v>
      </c>
      <c r="C6" s="96">
        <f>'Yield Estimates'!C5*'Price Analysis'!C5</f>
        <v>295.75</v>
      </c>
      <c r="D6" s="96">
        <f>'Yield Estimates'!D5*'Price Analysis'!D5</f>
        <v>471.25</v>
      </c>
      <c r="E6" s="96">
        <f>'Yield Estimates'!E5*'Price Analysis'!E5</f>
        <v>848.25</v>
      </c>
      <c r="F6" s="35">
        <f>'Profitability Analysis'!C6-'Production Cost Summary'!C5</f>
        <v>-39.262699999999995</v>
      </c>
      <c r="G6" s="97">
        <f>D6-'Production Cost Summary'!C5</f>
        <v>136.2373</v>
      </c>
      <c r="H6" s="98">
        <f>E6-'Production Cost Summary'!C5</f>
        <v>513.2373</v>
      </c>
      <c r="J6" s="95" t="s">
        <v>37</v>
      </c>
      <c r="K6" s="96">
        <f>'Yield Estimates'!$G$5*'Price Analysis'!C5</f>
        <v>0</v>
      </c>
      <c r="L6" s="96">
        <f>'Yield Estimates'!$G$5*'Price Analysis'!D5</f>
        <v>0</v>
      </c>
      <c r="M6" s="96">
        <f>'Yield Estimates'!$G$5*'Price Analysis'!E5</f>
        <v>0</v>
      </c>
      <c r="N6" s="96">
        <f>'Yield Estimates'!$G$5*'Price Analysis'!G5</f>
        <v>0</v>
      </c>
      <c r="O6" s="35">
        <f>K6-'Production Cost Summary'!$G$5</f>
        <v>0</v>
      </c>
      <c r="P6" s="35">
        <f>L6-'Production Cost Summary'!$G$5</f>
        <v>0</v>
      </c>
      <c r="Q6" s="35">
        <f>M6-'Production Cost Summary'!$G$5</f>
        <v>0</v>
      </c>
      <c r="R6" s="36">
        <f>N6-'Production Cost Summary'!$G$5</f>
        <v>0</v>
      </c>
    </row>
    <row r="7" spans="2:18" x14ac:dyDescent="0.75">
      <c r="B7" s="4" t="s">
        <v>22</v>
      </c>
      <c r="C7" s="92">
        <f>'Yield Estimates'!C6*'Price Analysis'!C6</f>
        <v>308</v>
      </c>
      <c r="D7" s="92">
        <f>'Yield Estimates'!D6*'Price Analysis'!D6</f>
        <v>480</v>
      </c>
      <c r="E7" s="92">
        <f>'Yield Estimates'!E6*'Price Analysis'!E6</f>
        <v>896</v>
      </c>
      <c r="F7" s="5">
        <f>'Profitability Analysis'!C7-'Production Cost Summary'!C6</f>
        <v>19.917200000000037</v>
      </c>
      <c r="G7" s="93">
        <f>D7-'Production Cost Summary'!C6</f>
        <v>191.91720000000004</v>
      </c>
      <c r="H7" s="94">
        <f>E7-'Production Cost Summary'!C6</f>
        <v>607.91720000000009</v>
      </c>
      <c r="J7" s="95" t="s">
        <v>22</v>
      </c>
      <c r="K7" s="92">
        <f>'Yield Estimates'!$G$6*'Price Analysis'!C6</f>
        <v>0</v>
      </c>
      <c r="L7" s="92">
        <f>'Yield Estimates'!$G$6*'Price Analysis'!D6</f>
        <v>0</v>
      </c>
      <c r="M7" s="92">
        <f>'Yield Estimates'!$G$6*'Price Analysis'!E6</f>
        <v>0</v>
      </c>
      <c r="N7" s="92">
        <f>'Yield Estimates'!$G$6*'Price Analysis'!G6</f>
        <v>0</v>
      </c>
      <c r="O7" s="5">
        <f>K7-'Production Cost Summary'!$G$6</f>
        <v>0</v>
      </c>
      <c r="P7" s="5">
        <f>L7-'Production Cost Summary'!$G$6</f>
        <v>0</v>
      </c>
      <c r="Q7" s="5">
        <f>M7-'Production Cost Summary'!$G$6</f>
        <v>0</v>
      </c>
      <c r="R7" s="30">
        <f>N7-'Production Cost Summary'!$G$6</f>
        <v>0</v>
      </c>
    </row>
    <row r="8" spans="2:18" x14ac:dyDescent="0.75">
      <c r="B8" s="4" t="s">
        <v>23</v>
      </c>
      <c r="C8" s="96">
        <f>'Yield Estimates'!C7*'Price Analysis'!C7</f>
        <v>276</v>
      </c>
      <c r="D8" s="96">
        <f>'Yield Estimates'!D7*'Price Analysis'!D7</f>
        <v>460</v>
      </c>
      <c r="E8" s="96">
        <f>'Yield Estimates'!E7*'Price Analysis'!E7</f>
        <v>805</v>
      </c>
      <c r="F8" s="35">
        <f>'Profitability Analysis'!C8-'Production Cost Summary'!C7</f>
        <v>-19.876800000000003</v>
      </c>
      <c r="G8" s="97">
        <f>D8-'Production Cost Summary'!C7</f>
        <v>164.1232</v>
      </c>
      <c r="H8" s="98">
        <f>E8-'Production Cost Summary'!C7</f>
        <v>509.1232</v>
      </c>
      <c r="J8" s="95" t="s">
        <v>23</v>
      </c>
      <c r="K8" s="96">
        <f>'Yield Estimates'!$G$7*'Price Analysis'!C7</f>
        <v>0</v>
      </c>
      <c r="L8" s="96">
        <f>'Yield Estimates'!$G$7*'Price Analysis'!D7</f>
        <v>0</v>
      </c>
      <c r="M8" s="96">
        <f>'Yield Estimates'!$G$7*'Price Analysis'!E7</f>
        <v>0</v>
      </c>
      <c r="N8" s="96">
        <f>'Yield Estimates'!$G$7*'Price Analysis'!G7</f>
        <v>0</v>
      </c>
      <c r="O8" s="35">
        <f>K8-'Production Cost Summary'!$G$7</f>
        <v>0</v>
      </c>
      <c r="P8" s="35">
        <f>L8-'Production Cost Summary'!$G$7</f>
        <v>0</v>
      </c>
      <c r="Q8" s="35">
        <f>M8-'Production Cost Summary'!$G$7</f>
        <v>0</v>
      </c>
      <c r="R8" s="36">
        <f>N8-'Production Cost Summary'!$G$7</f>
        <v>0</v>
      </c>
    </row>
    <row r="9" spans="2:18" x14ac:dyDescent="0.75">
      <c r="B9" s="4" t="s">
        <v>24</v>
      </c>
      <c r="C9" s="92">
        <f>'Yield Estimates'!C8*'Price Analysis'!C8</f>
        <v>520.6</v>
      </c>
      <c r="D9" s="92">
        <f>'Yield Estimates'!D8*'Price Analysis'!D8</f>
        <v>767.19999999999993</v>
      </c>
      <c r="E9" s="92">
        <f>'Yield Estimates'!E8*'Price Analysis'!E8</f>
        <v>1380.2749999999999</v>
      </c>
      <c r="F9" s="5">
        <f>'Profitability Analysis'!C9-'Production Cost Summary'!C8</f>
        <v>-63.310600000000136</v>
      </c>
      <c r="G9" s="93">
        <f>D9-'Production Cost Summary'!C8</f>
        <v>183.28939999999977</v>
      </c>
      <c r="H9" s="94">
        <f>E9-'Production Cost Summary'!C8</f>
        <v>796.3643999999997</v>
      </c>
      <c r="J9" s="95" t="s">
        <v>24</v>
      </c>
      <c r="K9" s="92">
        <f>'Yield Estimates'!$G$8*'Price Analysis'!C8</f>
        <v>0</v>
      </c>
      <c r="L9" s="92">
        <f>'Yield Estimates'!$G$8*'Price Analysis'!D8</f>
        <v>0</v>
      </c>
      <c r="M9" s="92">
        <f>'Yield Estimates'!$G$8*'Price Analysis'!E8</f>
        <v>0</v>
      </c>
      <c r="N9" s="92">
        <f>'Yield Estimates'!$G$8*'Price Analysis'!G8</f>
        <v>0</v>
      </c>
      <c r="O9" s="5">
        <f>K9-'Production Cost Summary'!$G$8</f>
        <v>0</v>
      </c>
      <c r="P9" s="5">
        <f>L9-'Production Cost Summary'!$G$8</f>
        <v>0</v>
      </c>
      <c r="Q9" s="5">
        <f>M9-'Production Cost Summary'!$G$8</f>
        <v>0</v>
      </c>
      <c r="R9" s="30">
        <f>N9-'Production Cost Summary'!$G$8</f>
        <v>0</v>
      </c>
    </row>
    <row r="10" spans="2:18" x14ac:dyDescent="0.75">
      <c r="B10" s="4" t="s">
        <v>34</v>
      </c>
      <c r="C10" s="96">
        <f>'Yield Estimates'!C9*'Price Analysis'!C9</f>
        <v>222.95</v>
      </c>
      <c r="D10" s="96">
        <f>'Yield Estimates'!D9*'Price Analysis'!D9</f>
        <v>367.5</v>
      </c>
      <c r="E10" s="96">
        <f>'Yield Estimates'!E9*'Price Analysis'!E9</f>
        <v>705.6</v>
      </c>
      <c r="F10" s="35">
        <f>'Profitability Analysis'!C10-'Production Cost Summary'!C9</f>
        <v>-70.513199999999983</v>
      </c>
      <c r="G10" s="97">
        <f>D10-'Production Cost Summary'!C9</f>
        <v>74.036800000000028</v>
      </c>
      <c r="H10" s="98">
        <f>E10-'Production Cost Summary'!C9</f>
        <v>412.13680000000005</v>
      </c>
      <c r="J10" s="95" t="s">
        <v>34</v>
      </c>
      <c r="K10" s="96">
        <f>'Yield Estimates'!$G$9*'Price Analysis'!C9</f>
        <v>0</v>
      </c>
      <c r="L10" s="96">
        <f>'Yield Estimates'!$G$9*'Price Analysis'!D9</f>
        <v>0</v>
      </c>
      <c r="M10" s="96">
        <f>'Yield Estimates'!$G$9*'Price Analysis'!E9</f>
        <v>0</v>
      </c>
      <c r="N10" s="96">
        <f>'Yield Estimates'!$G$9*'Price Analysis'!G9</f>
        <v>0</v>
      </c>
      <c r="O10" s="35">
        <f>K10-'Production Cost Summary'!$G$9</f>
        <v>0</v>
      </c>
      <c r="P10" s="35">
        <f>L10-'Production Cost Summary'!$G$9</f>
        <v>0</v>
      </c>
      <c r="Q10" s="35">
        <f>M10-'Production Cost Summary'!$G$9</f>
        <v>0</v>
      </c>
      <c r="R10" s="36">
        <f>N10-'Production Cost Summary'!$G$9</f>
        <v>0</v>
      </c>
    </row>
    <row r="11" spans="2:18" x14ac:dyDescent="0.75">
      <c r="B11" s="4" t="s">
        <v>35</v>
      </c>
      <c r="C11" s="92">
        <f>'Yield Estimates'!C10*'Price Analysis'!C10</f>
        <v>296.09999999999997</v>
      </c>
      <c r="D11" s="92">
        <f>'Yield Estimates'!D10*'Price Analysis'!D10</f>
        <v>517</v>
      </c>
      <c r="E11" s="92">
        <f>'Yield Estimates'!E10*'Price Analysis'!E10</f>
        <v>916.5</v>
      </c>
      <c r="F11" s="5">
        <f>'Profitability Analysis'!C11-'Production Cost Summary'!C10</f>
        <v>-2.9623141000000714</v>
      </c>
      <c r="G11" s="93">
        <f>D11-'Production Cost Summary'!C10</f>
        <v>217.93768589999996</v>
      </c>
      <c r="H11" s="94">
        <f>E11-'Production Cost Summary'!C10</f>
        <v>617.43768589999991</v>
      </c>
      <c r="J11" s="95" t="s">
        <v>35</v>
      </c>
      <c r="K11" s="92">
        <f>'Yield Estimates'!$G$10*'Price Analysis'!C10</f>
        <v>0</v>
      </c>
      <c r="L11" s="92">
        <f>'Yield Estimates'!$G$10*'Price Analysis'!D10</f>
        <v>0</v>
      </c>
      <c r="M11" s="92">
        <f>'Yield Estimates'!$G$10*'Price Analysis'!E10</f>
        <v>0</v>
      </c>
      <c r="N11" s="92">
        <f>'Yield Estimates'!$G$10*'Price Analysis'!G10</f>
        <v>0</v>
      </c>
      <c r="O11" s="5">
        <f>K11-'Production Cost Summary'!$G$10</f>
        <v>0</v>
      </c>
      <c r="P11" s="5">
        <f>L11-'Production Cost Summary'!$G$10</f>
        <v>0</v>
      </c>
      <c r="Q11" s="5">
        <f>M11-'Production Cost Summary'!$G$10</f>
        <v>0</v>
      </c>
      <c r="R11" s="30">
        <f>N11-'Production Cost Summary'!$G$10</f>
        <v>0</v>
      </c>
    </row>
    <row r="12" spans="2:18" x14ac:dyDescent="0.75">
      <c r="B12" s="4" t="s">
        <v>25</v>
      </c>
      <c r="C12" s="96">
        <f>'Yield Estimates'!C11*'Price Analysis'!C11</f>
        <v>280</v>
      </c>
      <c r="D12" s="96">
        <f>'Yield Estimates'!D11*'Price Analysis'!D11</f>
        <v>440</v>
      </c>
      <c r="E12" s="96">
        <f>'Yield Estimates'!E11*'Price Analysis'!E11</f>
        <v>624</v>
      </c>
      <c r="F12" s="35">
        <f>'Profitability Analysis'!C12-'Production Cost Summary'!C11</f>
        <v>-85.800299999999993</v>
      </c>
      <c r="G12" s="97">
        <f>D12-'Production Cost Summary'!C11</f>
        <v>74.199700000000007</v>
      </c>
      <c r="H12" s="98">
        <f>E12-'Production Cost Summary'!C11</f>
        <v>258.19970000000001</v>
      </c>
      <c r="J12" s="95" t="s">
        <v>25</v>
      </c>
      <c r="K12" s="96">
        <f>'Yield Estimates'!$G$11*'Price Analysis'!C11</f>
        <v>0</v>
      </c>
      <c r="L12" s="96">
        <f>'Yield Estimates'!$G$11*'Price Analysis'!D11</f>
        <v>0</v>
      </c>
      <c r="M12" s="96">
        <f>'Yield Estimates'!$G$11*'Price Analysis'!E11</f>
        <v>0</v>
      </c>
      <c r="N12" s="96">
        <f>'Yield Estimates'!$G$11*'Price Analysis'!G11</f>
        <v>0</v>
      </c>
      <c r="O12" s="35">
        <f>K12-'Production Cost Summary'!$G$11</f>
        <v>0</v>
      </c>
      <c r="P12" s="35">
        <f>L12-'Production Cost Summary'!$G$11</f>
        <v>0</v>
      </c>
      <c r="Q12" s="35">
        <f>M12-'Production Cost Summary'!$G$11</f>
        <v>0</v>
      </c>
      <c r="R12" s="36">
        <f>N12-'Production Cost Summary'!$G$11</f>
        <v>0</v>
      </c>
    </row>
    <row r="13" spans="2:18" x14ac:dyDescent="0.75">
      <c r="B13" s="4" t="s">
        <v>26</v>
      </c>
      <c r="C13" s="92">
        <f>'Yield Estimates'!C12*'Price Analysis'!C12</f>
        <v>273</v>
      </c>
      <c r="D13" s="92">
        <f>'Yield Estimates'!D12*'Price Analysis'!D12</f>
        <v>471.25</v>
      </c>
      <c r="E13" s="92">
        <f>'Yield Estimates'!E12*'Price Analysis'!E12</f>
        <v>773.5</v>
      </c>
      <c r="F13" s="5">
        <f>'Profitability Analysis'!C13-'Production Cost Summary'!C12</f>
        <v>-41.520600000000002</v>
      </c>
      <c r="G13" s="93">
        <f>D13-'Production Cost Summary'!C12</f>
        <v>156.7294</v>
      </c>
      <c r="H13" s="94">
        <f>E13-'Production Cost Summary'!C12</f>
        <v>458.9794</v>
      </c>
      <c r="J13" s="95" t="s">
        <v>26</v>
      </c>
      <c r="K13" s="92">
        <f>'Yield Estimates'!$G$12*'Price Analysis'!C12</f>
        <v>0</v>
      </c>
      <c r="L13" s="92">
        <f>'Yield Estimates'!$G$12*'Price Analysis'!D12</f>
        <v>0</v>
      </c>
      <c r="M13" s="92">
        <f>'Yield Estimates'!$G$12*'Price Analysis'!E12</f>
        <v>0</v>
      </c>
      <c r="N13" s="92">
        <f>'Yield Estimates'!$G$12*'Price Analysis'!G12</f>
        <v>0</v>
      </c>
      <c r="O13" s="5">
        <f>K13-'Production Cost Summary'!$G$12</f>
        <v>0</v>
      </c>
      <c r="P13" s="5">
        <f>L13-'Production Cost Summary'!$G$12</f>
        <v>0</v>
      </c>
      <c r="Q13" s="5">
        <f>M13-'Production Cost Summary'!$G$12</f>
        <v>0</v>
      </c>
      <c r="R13" s="30">
        <f>N13-'Production Cost Summary'!$G$12</f>
        <v>0</v>
      </c>
    </row>
    <row r="14" spans="2:18" x14ac:dyDescent="0.75">
      <c r="B14" s="4" t="s">
        <v>39</v>
      </c>
      <c r="C14" s="96">
        <f>'Yield Estimates'!C13*'Price Analysis'!C13</f>
        <v>235.2</v>
      </c>
      <c r="D14" s="96">
        <f>'Yield Estimates'!D13*'Price Analysis'!D13</f>
        <v>420</v>
      </c>
      <c r="E14" s="96">
        <f>'Yield Estimates'!E13*'Price Analysis'!E13</f>
        <v>656.25</v>
      </c>
      <c r="F14" s="35">
        <f>'Profitability Analysis'!C14-'Production Cost Summary'!C13</f>
        <v>-43.160300000000063</v>
      </c>
      <c r="G14" s="97">
        <f>D14-'Production Cost Summary'!C13</f>
        <v>141.63969999999995</v>
      </c>
      <c r="H14" s="98">
        <f>E14-'Production Cost Summary'!C13</f>
        <v>377.88969999999995</v>
      </c>
      <c r="J14" s="95" t="s">
        <v>39</v>
      </c>
      <c r="K14" s="96">
        <f>'Yield Estimates'!$G$13*'Price Analysis'!C13</f>
        <v>0</v>
      </c>
      <c r="L14" s="96">
        <f>'Yield Estimates'!$G$13*'Price Analysis'!D13</f>
        <v>0</v>
      </c>
      <c r="M14" s="96">
        <f>'Yield Estimates'!$G$13*'Price Analysis'!E13</f>
        <v>0</v>
      </c>
      <c r="N14" s="96">
        <f>'Yield Estimates'!$G$13*'Price Analysis'!G13</f>
        <v>0</v>
      </c>
      <c r="O14" s="35">
        <f>K14-'Production Cost Summary'!$G$13</f>
        <v>0</v>
      </c>
      <c r="P14" s="35">
        <f>L14-'Production Cost Summary'!$G$13</f>
        <v>0</v>
      </c>
      <c r="Q14" s="35">
        <f>M14-'Production Cost Summary'!$G$13</f>
        <v>0</v>
      </c>
      <c r="R14" s="36">
        <f>N14-'Production Cost Summary'!$G$13</f>
        <v>0</v>
      </c>
    </row>
    <row r="15" spans="2:18" x14ac:dyDescent="0.75">
      <c r="B15" s="4" t="s">
        <v>38</v>
      </c>
      <c r="C15" s="92">
        <f>'Yield Estimates'!C14*'Price Analysis'!C14</f>
        <v>280</v>
      </c>
      <c r="D15" s="92">
        <f>'Yield Estimates'!D14*'Price Analysis'!D14</f>
        <v>440</v>
      </c>
      <c r="E15" s="92">
        <f>'Yield Estimates'!E14*'Price Analysis'!E14</f>
        <v>600</v>
      </c>
      <c r="F15" s="5">
        <f>'Profitability Analysis'!C15-'Production Cost Summary'!C14</f>
        <v>-24.436600000000055</v>
      </c>
      <c r="G15" s="93">
        <f>D15-'Production Cost Summary'!C14</f>
        <v>135.56339999999994</v>
      </c>
      <c r="H15" s="94">
        <f>E15-'Production Cost Summary'!C14</f>
        <v>295.56339999999994</v>
      </c>
      <c r="J15" s="95" t="s">
        <v>38</v>
      </c>
      <c r="K15" s="92">
        <f>'Yield Estimates'!$G$14*'Price Analysis'!C14</f>
        <v>0</v>
      </c>
      <c r="L15" s="92">
        <f>'Yield Estimates'!$G$14*'Price Analysis'!D14</f>
        <v>0</v>
      </c>
      <c r="M15" s="92">
        <f>'Yield Estimates'!$G$14*'Price Analysis'!E14</f>
        <v>0</v>
      </c>
      <c r="N15" s="92">
        <f>'Yield Estimates'!$G$14*'Price Analysis'!G14</f>
        <v>0</v>
      </c>
      <c r="O15" s="5">
        <f>K15-'Production Cost Summary'!$G$14</f>
        <v>0</v>
      </c>
      <c r="P15" s="5">
        <f>L15-'Production Cost Summary'!$G$14</f>
        <v>0</v>
      </c>
      <c r="Q15" s="5">
        <f>M15-'Production Cost Summary'!$G$14</f>
        <v>0</v>
      </c>
      <c r="R15" s="30">
        <f>N15-'Production Cost Summary'!$G$14</f>
        <v>0</v>
      </c>
    </row>
    <row r="16" spans="2:18" x14ac:dyDescent="0.75">
      <c r="B16" s="4" t="s">
        <v>27</v>
      </c>
      <c r="C16" s="96">
        <f>'Yield Estimates'!C15*'Price Analysis'!C15</f>
        <v>273</v>
      </c>
      <c r="D16" s="96">
        <f>'Yield Estimates'!D15*'Price Analysis'!D15</f>
        <v>471.25</v>
      </c>
      <c r="E16" s="96">
        <f>'Yield Estimates'!E15*'Price Analysis'!E15</f>
        <v>773.5</v>
      </c>
      <c r="F16" s="35">
        <f>'Profitability Analysis'!C16-'Production Cost Summary'!C15</f>
        <v>-67.24799999999999</v>
      </c>
      <c r="G16" s="97">
        <f>D16-'Production Cost Summary'!C15</f>
        <v>131.00200000000001</v>
      </c>
      <c r="H16" s="98">
        <f>E16-'Production Cost Summary'!C15</f>
        <v>433.25200000000001</v>
      </c>
      <c r="J16" s="95" t="s">
        <v>27</v>
      </c>
      <c r="K16" s="96">
        <f>'Yield Estimates'!$G$15*'Price Analysis'!C15</f>
        <v>0</v>
      </c>
      <c r="L16" s="96">
        <f>'Yield Estimates'!$G$15*'Price Analysis'!D15</f>
        <v>0</v>
      </c>
      <c r="M16" s="96">
        <f>'Yield Estimates'!$G$15*'Price Analysis'!E15</f>
        <v>0</v>
      </c>
      <c r="N16" s="96">
        <f>'Yield Estimates'!$G$15*'Price Analysis'!G15</f>
        <v>0</v>
      </c>
      <c r="O16" s="35">
        <f>K16-'Production Cost Summary'!$G$15</f>
        <v>0</v>
      </c>
      <c r="P16" s="35">
        <f>L16-'Production Cost Summary'!$G$15</f>
        <v>0</v>
      </c>
      <c r="Q16" s="35">
        <f>M16-'Production Cost Summary'!$G$15</f>
        <v>0</v>
      </c>
      <c r="R16" s="36">
        <f>N16-'Production Cost Summary'!$G$15</f>
        <v>0</v>
      </c>
    </row>
    <row r="17" spans="2:18" x14ac:dyDescent="0.75">
      <c r="B17" s="4" t="s">
        <v>28</v>
      </c>
      <c r="C17" s="92">
        <f>'Yield Estimates'!C16*'Price Analysis'!C16</f>
        <v>304.49999999999994</v>
      </c>
      <c r="D17" s="92">
        <f>'Yield Estimates'!D16*'Price Analysis'!D16</f>
        <v>493</v>
      </c>
      <c r="E17" s="92">
        <f>'Yield Estimates'!E16*'Price Analysis'!E16</f>
        <v>794.60000000000014</v>
      </c>
      <c r="F17" s="5">
        <f>'Profitability Analysis'!C17-'Production Cost Summary'!C16</f>
        <v>34.390399999999943</v>
      </c>
      <c r="G17" s="93">
        <f>D17-'Production Cost Summary'!C16</f>
        <v>222.8904</v>
      </c>
      <c r="H17" s="94">
        <f>E17-'Production Cost Summary'!C16</f>
        <v>524.49040000000014</v>
      </c>
      <c r="J17" s="95" t="s">
        <v>28</v>
      </c>
      <c r="K17" s="92">
        <f>'Yield Estimates'!$G$16*'Price Analysis'!C16</f>
        <v>0</v>
      </c>
      <c r="L17" s="92">
        <f>'Yield Estimates'!$G$16*'Price Analysis'!D16</f>
        <v>0</v>
      </c>
      <c r="M17" s="92">
        <f>'Yield Estimates'!$G$16*'Price Analysis'!E16</f>
        <v>0</v>
      </c>
      <c r="N17" s="92">
        <f>'Yield Estimates'!$G$16*'Price Analysis'!G16</f>
        <v>0</v>
      </c>
      <c r="O17" s="5">
        <f>K17-'Production Cost Summary'!$G$16</f>
        <v>0</v>
      </c>
      <c r="P17" s="5">
        <f>L17-'Production Cost Summary'!$G$16</f>
        <v>0</v>
      </c>
      <c r="Q17" s="5">
        <f>M17-'Production Cost Summary'!$G$16</f>
        <v>0</v>
      </c>
      <c r="R17" s="30">
        <f>N17-'Production Cost Summary'!$G$16</f>
        <v>0</v>
      </c>
    </row>
    <row r="18" spans="2:18" x14ac:dyDescent="0.75">
      <c r="B18" s="4" t="s">
        <v>29</v>
      </c>
      <c r="C18" s="96">
        <f>'Yield Estimates'!C17*'Price Analysis'!C17</f>
        <v>269.5</v>
      </c>
      <c r="D18" s="96">
        <f>'Yield Estimates'!D17*'Price Analysis'!D17</f>
        <v>412.5</v>
      </c>
      <c r="E18" s="96">
        <f>'Yield Estimates'!E17*'Price Analysis'!E17</f>
        <v>593.72499999999991</v>
      </c>
      <c r="F18" s="35">
        <f>'Profitability Analysis'!C18-'Production Cost Summary'!C17</f>
        <v>-59.435800000000029</v>
      </c>
      <c r="G18" s="97">
        <f>D18-'Production Cost Summary'!C17</f>
        <v>83.564199999999971</v>
      </c>
      <c r="H18" s="98">
        <f>E18-'Production Cost Summary'!C17</f>
        <v>264.78919999999988</v>
      </c>
      <c r="J18" s="95" t="s">
        <v>29</v>
      </c>
      <c r="K18" s="96">
        <f>'Yield Estimates'!$G$17*'Price Analysis'!C17</f>
        <v>0</v>
      </c>
      <c r="L18" s="96">
        <f>'Yield Estimates'!$G$17*'Price Analysis'!D17</f>
        <v>0</v>
      </c>
      <c r="M18" s="96">
        <f>'Yield Estimates'!$G$17*'Price Analysis'!E17</f>
        <v>0</v>
      </c>
      <c r="N18" s="96">
        <f>'Yield Estimates'!$G$17*'Price Analysis'!G17</f>
        <v>0</v>
      </c>
      <c r="O18" s="35">
        <f>K18-'Production Cost Summary'!$G$17</f>
        <v>0</v>
      </c>
      <c r="P18" s="35">
        <f>L18-'Production Cost Summary'!$G$17</f>
        <v>0</v>
      </c>
      <c r="Q18" s="35">
        <f>M18-'Production Cost Summary'!$G$17</f>
        <v>0</v>
      </c>
      <c r="R18" s="36">
        <f>N18-'Production Cost Summary'!$G$17</f>
        <v>0</v>
      </c>
    </row>
    <row r="19" spans="2:18" x14ac:dyDescent="0.75">
      <c r="B19" s="4" t="s">
        <v>33</v>
      </c>
      <c r="C19" s="92">
        <f>'Yield Estimates'!C18*'Price Analysis'!C18</f>
        <v>269.5</v>
      </c>
      <c r="D19" s="92">
        <f>'Yield Estimates'!D18*'Price Analysis'!D18</f>
        <v>437.5</v>
      </c>
      <c r="E19" s="92">
        <f>'Yield Estimates'!E18*'Price Analysis'!E18</f>
        <v>719.25</v>
      </c>
      <c r="F19" s="5">
        <f>'Profitability Analysis'!C19-'Production Cost Summary'!C18</f>
        <v>-13.775034999999946</v>
      </c>
      <c r="G19" s="93">
        <f>D19-'Production Cost Summary'!C18</f>
        <v>154.22496500000005</v>
      </c>
      <c r="H19" s="94">
        <f>E19-'Production Cost Summary'!C18</f>
        <v>435.97496500000005</v>
      </c>
      <c r="J19" s="95" t="s">
        <v>33</v>
      </c>
      <c r="K19" s="92">
        <f>'Yield Estimates'!$G$18*'Price Analysis'!C18</f>
        <v>0</v>
      </c>
      <c r="L19" s="92">
        <f>'Yield Estimates'!$G$18*'Price Analysis'!D18</f>
        <v>0</v>
      </c>
      <c r="M19" s="92">
        <f>'Yield Estimates'!$G$18*'Price Analysis'!E18</f>
        <v>0</v>
      </c>
      <c r="N19" s="92">
        <f>'Yield Estimates'!$G$18*'Price Analysis'!G18</f>
        <v>0</v>
      </c>
      <c r="O19" s="5">
        <f>K19-'Production Cost Summary'!$G$18</f>
        <v>0</v>
      </c>
      <c r="P19" s="5">
        <f>L19-'Production Cost Summary'!$G$18</f>
        <v>0</v>
      </c>
      <c r="Q19" s="5">
        <f>M19-'Production Cost Summary'!$G$18</f>
        <v>0</v>
      </c>
      <c r="R19" s="30">
        <f>N19-'Production Cost Summary'!$G$18</f>
        <v>0</v>
      </c>
    </row>
    <row r="20" spans="2:18" x14ac:dyDescent="0.75">
      <c r="B20" s="4" t="s">
        <v>40</v>
      </c>
      <c r="C20" s="96">
        <f>'Yield Estimates'!C19*'Price Analysis'!C19</f>
        <v>267.1875</v>
      </c>
      <c r="D20" s="96">
        <f>'Yield Estimates'!D19*'Price Analysis'!D19</f>
        <v>427.5</v>
      </c>
      <c r="E20" s="96">
        <f>'Yield Estimates'!E19*'Price Analysis'!E19</f>
        <v>769.50000000000011</v>
      </c>
      <c r="F20" s="35">
        <f>'Profitability Analysis'!C20-'Production Cost Summary'!C19</f>
        <v>-50.417350000000056</v>
      </c>
      <c r="G20" s="97">
        <f>D20-'Production Cost Summary'!C19</f>
        <v>109.89514999999994</v>
      </c>
      <c r="H20" s="98">
        <f>E20-'Production Cost Summary'!C19</f>
        <v>451.89515000000006</v>
      </c>
      <c r="J20" s="95" t="s">
        <v>40</v>
      </c>
      <c r="K20" s="96">
        <f>'Yield Estimates'!$G$19*'Price Analysis'!C19</f>
        <v>0</v>
      </c>
      <c r="L20" s="96">
        <f>'Yield Estimates'!$G$19*'Price Analysis'!D19</f>
        <v>0</v>
      </c>
      <c r="M20" s="96">
        <f>'Yield Estimates'!$G$19*'Price Analysis'!E19</f>
        <v>0</v>
      </c>
      <c r="N20" s="96">
        <f>'Yield Estimates'!$G$19*'Price Analysis'!G19</f>
        <v>0</v>
      </c>
      <c r="O20" s="35">
        <f>K20-'Production Cost Summary'!$G$19</f>
        <v>0</v>
      </c>
      <c r="P20" s="35">
        <f>L20-'Production Cost Summary'!$G$19</f>
        <v>0</v>
      </c>
      <c r="Q20" s="35">
        <f>M20-'Production Cost Summary'!$G$19</f>
        <v>0</v>
      </c>
      <c r="R20" s="36">
        <f>N20-'Production Cost Summary'!$G$19</f>
        <v>0</v>
      </c>
    </row>
    <row r="21" spans="2:18" x14ac:dyDescent="0.75">
      <c r="B21" s="4" t="s">
        <v>41</v>
      </c>
      <c r="C21" s="92">
        <f>'Yield Estimates'!C20*'Price Analysis'!C20</f>
        <v>248.5</v>
      </c>
      <c r="D21" s="92">
        <f>'Yield Estimates'!D20*'Price Analysis'!D20</f>
        <v>426</v>
      </c>
      <c r="E21" s="92">
        <f>'Yield Estimates'!E20*'Price Analysis'!E20</f>
        <v>766.80000000000007</v>
      </c>
      <c r="F21" s="5">
        <f>'Profitability Analysis'!C21-'Production Cost Summary'!C20</f>
        <v>-64.740150000000028</v>
      </c>
      <c r="G21" s="93">
        <f>D21-'Production Cost Summary'!C20</f>
        <v>112.75984999999997</v>
      </c>
      <c r="H21" s="94">
        <f>E21-'Production Cost Summary'!C20</f>
        <v>453.55985000000004</v>
      </c>
      <c r="J21" s="95" t="s">
        <v>41</v>
      </c>
      <c r="K21" s="92">
        <f>'Yield Estimates'!$G$20*'Price Analysis'!C20</f>
        <v>0</v>
      </c>
      <c r="L21" s="92">
        <f>'Yield Estimates'!$G$20*'Price Analysis'!D20</f>
        <v>0</v>
      </c>
      <c r="M21" s="92">
        <f>'Yield Estimates'!$G$20*'Price Analysis'!E20</f>
        <v>0</v>
      </c>
      <c r="N21" s="92">
        <f>'Yield Estimates'!$G$20*'Price Analysis'!G20</f>
        <v>0</v>
      </c>
      <c r="O21" s="5">
        <f>K21-'Production Cost Summary'!$G$20</f>
        <v>0</v>
      </c>
      <c r="P21" s="5">
        <f>L21-'Production Cost Summary'!$G$20</f>
        <v>0</v>
      </c>
      <c r="Q21" s="5">
        <f>M21-'Production Cost Summary'!$G$20</f>
        <v>0</v>
      </c>
      <c r="R21" s="30">
        <f>N21-'Production Cost Summary'!$G$20</f>
        <v>0</v>
      </c>
    </row>
    <row r="22" spans="2:18" x14ac:dyDescent="0.75">
      <c r="B22" s="4" t="s">
        <v>30</v>
      </c>
      <c r="C22" s="96">
        <f>'Yield Estimates'!C21*'Price Analysis'!C21</f>
        <v>243.59999999999997</v>
      </c>
      <c r="D22" s="96">
        <f>'Yield Estimates'!D21*'Price Analysis'!D21</f>
        <v>406</v>
      </c>
      <c r="E22" s="96">
        <f>'Yield Estimates'!E21*'Price Analysis'!E21</f>
        <v>580</v>
      </c>
      <c r="F22" s="35">
        <f>'Profitability Analysis'!C22-'Production Cost Summary'!C21</f>
        <v>-70.624308000000099</v>
      </c>
      <c r="G22" s="97">
        <f>D22-'Production Cost Summary'!C21</f>
        <v>91.775691999999935</v>
      </c>
      <c r="H22" s="98">
        <f>E22-'Production Cost Summary'!C21</f>
        <v>265.77569199999994</v>
      </c>
      <c r="J22" s="95" t="s">
        <v>30</v>
      </c>
      <c r="K22" s="96">
        <f>'Yield Estimates'!$G$21*'Price Analysis'!C21</f>
        <v>0</v>
      </c>
      <c r="L22" s="96">
        <f>'Yield Estimates'!$G$21*'Price Analysis'!D21</f>
        <v>0</v>
      </c>
      <c r="M22" s="96">
        <f>'Yield Estimates'!$G$21*'Price Analysis'!E21</f>
        <v>0</v>
      </c>
      <c r="N22" s="96">
        <f>'Yield Estimates'!$G$21*'Price Analysis'!G21</f>
        <v>0</v>
      </c>
      <c r="O22" s="35">
        <f>K22-'Production Cost Summary'!$G$21</f>
        <v>0</v>
      </c>
      <c r="P22" s="35">
        <f>L22-'Production Cost Summary'!$G$21</f>
        <v>0</v>
      </c>
      <c r="Q22" s="35">
        <f>M22-'Production Cost Summary'!$G$21</f>
        <v>0</v>
      </c>
      <c r="R22" s="36">
        <f>N22-'Production Cost Summary'!$G$21</f>
        <v>0</v>
      </c>
    </row>
    <row r="23" spans="2:18" x14ac:dyDescent="0.75">
      <c r="B23" s="4" t="s">
        <v>42</v>
      </c>
      <c r="C23" s="92">
        <f>'Yield Estimates'!C22*'Price Analysis'!C22</f>
        <v>294</v>
      </c>
      <c r="D23" s="92">
        <f>'Yield Estimates'!D22*'Price Analysis'!D22</f>
        <v>490.00000000000006</v>
      </c>
      <c r="E23" s="92">
        <f>'Yield Estimates'!E22*'Price Analysis'!E22</f>
        <v>815.15000000000009</v>
      </c>
      <c r="F23" s="5">
        <f>'Profitability Analysis'!C23-'Production Cost Summary'!C22</f>
        <v>-48.234790000000032</v>
      </c>
      <c r="G23" s="93">
        <f>D23-'Production Cost Summary'!C22</f>
        <v>147.76521000000002</v>
      </c>
      <c r="H23" s="94">
        <f>E23-'Production Cost Summary'!C22</f>
        <v>472.91521000000006</v>
      </c>
      <c r="J23" s="95" t="s">
        <v>42</v>
      </c>
      <c r="K23" s="99">
        <f>'Yield Estimates'!$G$22*'Price Analysis'!C22</f>
        <v>0</v>
      </c>
      <c r="L23" s="99">
        <f>'Yield Estimates'!$G$22*'Price Analysis'!D22</f>
        <v>0</v>
      </c>
      <c r="M23" s="99">
        <f>'Yield Estimates'!$G$22*'Price Analysis'!E22</f>
        <v>0</v>
      </c>
      <c r="N23" s="99">
        <f>'Yield Estimates'!$G$22*'Price Analysis'!G22</f>
        <v>0</v>
      </c>
      <c r="O23" s="100">
        <f>K23-'Production Cost Summary'!$G$22</f>
        <v>0</v>
      </c>
      <c r="P23" s="100">
        <f>L23-'Production Cost Summary'!$G$22</f>
        <v>0</v>
      </c>
      <c r="Q23" s="100">
        <f>M23-'Production Cost Summary'!$G$22</f>
        <v>0</v>
      </c>
      <c r="R23" s="101">
        <f>N23-'Production Cost Summary'!$G$22</f>
        <v>0</v>
      </c>
    </row>
    <row r="24" spans="2:18" x14ac:dyDescent="0.75">
      <c r="B24" s="4" t="s">
        <v>31</v>
      </c>
      <c r="C24" s="102">
        <f>'Yield Estimates'!C23*'Price Analysis'!C23</f>
        <v>203.77500000000001</v>
      </c>
      <c r="D24" s="102">
        <f>'Yield Estimates'!D23*'Price Analysis'!D23</f>
        <v>363</v>
      </c>
      <c r="E24" s="102">
        <f>'Yield Estimates'!E23*'Price Analysis'!E23</f>
        <v>534.6</v>
      </c>
      <c r="F24" s="103">
        <f>'Profitability Analysis'!C24-'Production Cost Summary'!C23</f>
        <v>-98.024439999999942</v>
      </c>
      <c r="G24" s="104">
        <f>D24-'Production Cost Summary'!C23</f>
        <v>61.200560000000053</v>
      </c>
      <c r="H24" s="105">
        <f>E24-'Production Cost Summary'!C23</f>
        <v>232.80056000000008</v>
      </c>
      <c r="J24" s="95" t="s">
        <v>31</v>
      </c>
      <c r="K24" s="102">
        <f>'Yield Estimates'!$G$23*'Price Analysis'!C23</f>
        <v>0</v>
      </c>
      <c r="L24" s="102">
        <f>'Yield Estimates'!$G$23*'Price Analysis'!D23</f>
        <v>0</v>
      </c>
      <c r="M24" s="102">
        <f>'Yield Estimates'!$G$23*'Price Analysis'!E23</f>
        <v>0</v>
      </c>
      <c r="N24" s="102">
        <f>'Yield Estimates'!$G$23*'Price Analysis'!G23</f>
        <v>0</v>
      </c>
      <c r="O24" s="103">
        <f>K24-'Production Cost Summary'!$G$23</f>
        <v>0</v>
      </c>
      <c r="P24" s="103">
        <f>L24-'Production Cost Summary'!$G$23</f>
        <v>0</v>
      </c>
      <c r="Q24" s="103">
        <f>M24-'Production Cost Summary'!$G$23</f>
        <v>0</v>
      </c>
      <c r="R24" s="42">
        <f>N24-'Production Cost Summary'!$G$23</f>
        <v>0</v>
      </c>
    </row>
    <row r="25" spans="2:18" ht="26" thickBot="1" x14ac:dyDescent="0.8">
      <c r="B25" s="43" t="s">
        <v>116</v>
      </c>
      <c r="C25" s="106">
        <f>'Yield Estimates'!C24*'Price Analysis'!C24</f>
        <v>315.83999999999997</v>
      </c>
      <c r="D25" s="106">
        <f>'Yield Estimates'!D24*'Price Analysis'!D24</f>
        <v>507.6</v>
      </c>
      <c r="E25" s="106">
        <f>'Yield Estimates'!E24*'Price Analysis'!E24</f>
        <v>761.40000000000009</v>
      </c>
      <c r="F25" s="44">
        <f>C25-'Production Cost Summary'!C24</f>
        <v>21.903179999999963</v>
      </c>
      <c r="G25" s="107">
        <f>D25-'Production Cost Summary'!C24</f>
        <v>213.66318000000001</v>
      </c>
      <c r="H25" s="108">
        <f>E25-'Production Cost Summary'!C24</f>
        <v>467.46318000000008</v>
      </c>
      <c r="J25" s="109" t="s">
        <v>116</v>
      </c>
      <c r="K25" s="106">
        <f>'Yield Estimates'!G24*'Price Analysis'!C24</f>
        <v>0</v>
      </c>
      <c r="L25" s="106">
        <f>'Yield Estimates'!G24*'Price Analysis'!D24</f>
        <v>0</v>
      </c>
      <c r="M25" s="106">
        <f>'Yield Estimates'!G24*'Price Analysis'!E24</f>
        <v>0</v>
      </c>
      <c r="N25" s="106">
        <f>'Yield Estimates'!G24*'Price Analysis'!G24</f>
        <v>0</v>
      </c>
      <c r="O25" s="44">
        <f>K25-'Production Cost Summary'!G24</f>
        <v>0</v>
      </c>
      <c r="P25" s="44">
        <f>L25-'Production Cost Summary'!G24</f>
        <v>0</v>
      </c>
      <c r="Q25" s="44">
        <f>M25-'Production Cost Summary'!G24</f>
        <v>0</v>
      </c>
      <c r="R25" s="45">
        <f>N25-'Production Cost Summary'!G24</f>
        <v>0</v>
      </c>
    </row>
    <row r="26" spans="2:18" ht="22.5" customHeight="1" x14ac:dyDescent="0.75">
      <c r="B26" s="272" t="s">
        <v>104</v>
      </c>
      <c r="C26" s="272"/>
      <c r="D26" s="272"/>
      <c r="E26" s="272"/>
      <c r="F26" s="272"/>
      <c r="G26" s="272"/>
      <c r="H26" s="272"/>
      <c r="J26" s="272" t="s">
        <v>102</v>
      </c>
      <c r="K26" s="272"/>
      <c r="L26" s="272"/>
      <c r="M26" s="272"/>
      <c r="N26" s="272"/>
      <c r="O26" s="272"/>
      <c r="P26" s="272"/>
      <c r="Q26" s="272"/>
      <c r="R26" s="272"/>
    </row>
    <row r="27" spans="2:18" x14ac:dyDescent="0.75">
      <c r="B27" s="272" t="s">
        <v>105</v>
      </c>
      <c r="C27" s="272"/>
      <c r="D27" s="272"/>
      <c r="E27" s="272"/>
      <c r="F27" s="272"/>
      <c r="G27" s="272"/>
      <c r="H27" s="272"/>
      <c r="J27" s="272" t="s">
        <v>103</v>
      </c>
      <c r="K27" s="272"/>
      <c r="L27" s="272"/>
      <c r="M27" s="272"/>
      <c r="N27" s="272"/>
      <c r="O27" s="272"/>
      <c r="P27" s="272"/>
      <c r="Q27" s="272"/>
      <c r="R27" s="272"/>
    </row>
    <row r="28" spans="2:18" ht="22.5" customHeight="1" x14ac:dyDescent="0.75">
      <c r="B28" s="272" t="s">
        <v>165</v>
      </c>
      <c r="C28" s="272"/>
      <c r="D28" s="272"/>
      <c r="E28" s="272"/>
      <c r="F28" s="272"/>
      <c r="G28" s="272"/>
      <c r="H28" s="272"/>
    </row>
    <row r="29" spans="2:18" x14ac:dyDescent="0.75">
      <c r="B29" s="272" t="s">
        <v>129</v>
      </c>
      <c r="C29" s="272"/>
      <c r="D29" s="272"/>
      <c r="E29" s="272"/>
      <c r="F29" s="272"/>
      <c r="G29" s="272"/>
      <c r="H29" s="272"/>
    </row>
  </sheetData>
  <mergeCells count="14">
    <mergeCell ref="B29:H29"/>
    <mergeCell ref="J2:R2"/>
    <mergeCell ref="O3:R3"/>
    <mergeCell ref="C3:E3"/>
    <mergeCell ref="B3:B4"/>
    <mergeCell ref="F3:H3"/>
    <mergeCell ref="B2:H2"/>
    <mergeCell ref="B27:H27"/>
    <mergeCell ref="B28:H28"/>
    <mergeCell ref="J26:R26"/>
    <mergeCell ref="J27:R27"/>
    <mergeCell ref="J3:J4"/>
    <mergeCell ref="K3:N3"/>
    <mergeCell ref="B26:H26"/>
  </mergeCells>
  <conditionalFormatting sqref="C5:H25 K5:R25">
    <cfRule type="cellIs" dxfId="7" priority="1" operator="lessThan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C2AA7-FD54-4603-932A-905C8E1CF91D}">
  <dimension ref="A1:T79"/>
  <sheetViews>
    <sheetView showGridLines="0" topLeftCell="A24" zoomScaleNormal="100" workbookViewId="0">
      <selection activeCell="I53" sqref="I53"/>
    </sheetView>
  </sheetViews>
  <sheetFormatPr defaultRowHeight="25.5" x14ac:dyDescent="0.75"/>
  <cols>
    <col min="1" max="1" width="3.7265625" style="1" customWidth="1"/>
    <col min="2" max="2" width="25.54296875" style="1" customWidth="1"/>
    <col min="3" max="6" width="19.7265625" style="1" customWidth="1"/>
    <col min="7" max="7" width="8.7265625" style="24"/>
    <col min="8" max="8" width="25.54296875" style="1" customWidth="1"/>
    <col min="9" max="12" width="19.7265625" style="1" customWidth="1"/>
    <col min="13" max="20" width="12.453125" style="24" customWidth="1"/>
    <col min="21" max="16384" width="8.7265625" style="24"/>
  </cols>
  <sheetData>
    <row r="1" spans="2:20" ht="9" customHeight="1" thickBot="1" x14ac:dyDescent="0.8"/>
    <row r="2" spans="2:20" ht="46.5" customHeight="1" x14ac:dyDescent="0.75">
      <c r="B2" s="281" t="s">
        <v>215</v>
      </c>
      <c r="C2" s="282"/>
      <c r="D2" s="282"/>
      <c r="E2" s="282"/>
      <c r="F2" s="283"/>
      <c r="H2" s="289" t="s">
        <v>115</v>
      </c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1"/>
    </row>
    <row r="3" spans="2:20" ht="26.25" customHeight="1" x14ac:dyDescent="0.95">
      <c r="B3" s="295" t="s">
        <v>36</v>
      </c>
      <c r="C3" s="294" t="s">
        <v>107</v>
      </c>
      <c r="D3" s="294"/>
      <c r="E3" s="294" t="s">
        <v>108</v>
      </c>
      <c r="F3" s="296"/>
      <c r="H3" s="297" t="s">
        <v>36</v>
      </c>
      <c r="I3" s="292" t="s">
        <v>107</v>
      </c>
      <c r="J3" s="292"/>
      <c r="K3" s="292" t="s">
        <v>108</v>
      </c>
      <c r="L3" s="292"/>
      <c r="M3" s="298" t="s">
        <v>191</v>
      </c>
      <c r="N3" s="298"/>
      <c r="O3" s="298"/>
      <c r="P3" s="298"/>
      <c r="Q3" s="298"/>
      <c r="R3" s="298"/>
      <c r="S3" s="298"/>
      <c r="T3" s="299"/>
    </row>
    <row r="4" spans="2:20" ht="22.5" customHeight="1" x14ac:dyDescent="0.75">
      <c r="B4" s="295"/>
      <c r="C4" s="3" t="s">
        <v>109</v>
      </c>
      <c r="D4" s="3" t="s">
        <v>110</v>
      </c>
      <c r="E4" s="3" t="s">
        <v>109</v>
      </c>
      <c r="F4" s="89" t="s">
        <v>110</v>
      </c>
      <c r="H4" s="297"/>
      <c r="I4" s="90" t="s">
        <v>109</v>
      </c>
      <c r="J4" s="90" t="s">
        <v>110</v>
      </c>
      <c r="K4" s="90" t="s">
        <v>109</v>
      </c>
      <c r="L4" s="90" t="s">
        <v>110</v>
      </c>
      <c r="M4" s="178">
        <v>0.05</v>
      </c>
      <c r="N4" s="177">
        <v>0.1</v>
      </c>
      <c r="O4" s="177">
        <v>0.15</v>
      </c>
      <c r="P4" s="177">
        <v>0.2</v>
      </c>
      <c r="Q4" s="177">
        <v>0.25</v>
      </c>
      <c r="R4" s="177">
        <v>0.3</v>
      </c>
      <c r="S4" s="177">
        <v>0.35</v>
      </c>
      <c r="T4" s="185">
        <v>0.4</v>
      </c>
    </row>
    <row r="5" spans="2:20" x14ac:dyDescent="0.75">
      <c r="B5" s="4" t="s">
        <v>19</v>
      </c>
      <c r="C5" s="92">
        <f>'Production Cost Summary'!C4/'Yield Estimates'!C4</f>
        <v>12.981720779220781</v>
      </c>
      <c r="D5" s="110">
        <f>'Production Cost Summary'!C4/'Price Analysis'!C4</f>
        <v>30.756692307692312</v>
      </c>
      <c r="E5" s="5">
        <f>'Production Cost Summary'!D4/'Yield Estimates'!C4</f>
        <v>19.189149350649355</v>
      </c>
      <c r="F5" s="111">
        <f>'Production Cost Summary'!D4/'Price Analysis'!C4</f>
        <v>45.463523076923089</v>
      </c>
      <c r="H5" s="95" t="s">
        <v>19</v>
      </c>
      <c r="I5" s="112" t="e">
        <f>'Production Cost Summary'!F4/'Yield Estimates'!G4</f>
        <v>#DIV/0!</v>
      </c>
      <c r="J5" s="113" t="e">
        <f>'Production Cost Summary'!F4/'Price Analysis'!G4</f>
        <v>#DIV/0!</v>
      </c>
      <c r="K5" s="114" t="e">
        <f>'Production Cost Summary'!G4/'Yield Estimates'!G4</f>
        <v>#DIV/0!</v>
      </c>
      <c r="L5" s="174" t="e">
        <f>'Production Cost Summary'!G4/'Price Analysis'!G4</f>
        <v>#DIV/0!</v>
      </c>
      <c r="M5" s="179" t="e">
        <f>K5*1.05</f>
        <v>#DIV/0!</v>
      </c>
      <c r="N5" s="179" t="e">
        <f>K5*1.1</f>
        <v>#DIV/0!</v>
      </c>
      <c r="O5" s="179" t="e">
        <f>K5*1.15</f>
        <v>#DIV/0!</v>
      </c>
      <c r="P5" s="179" t="e">
        <f>K5*1.2</f>
        <v>#DIV/0!</v>
      </c>
      <c r="Q5" s="179" t="e">
        <f>K5*1.25</f>
        <v>#DIV/0!</v>
      </c>
      <c r="R5" s="179" t="e">
        <f>K5*1.3</f>
        <v>#DIV/0!</v>
      </c>
      <c r="S5" s="179" t="e">
        <f>K5*1.35</f>
        <v>#DIV/0!</v>
      </c>
      <c r="T5" s="180" t="e">
        <f>K5*1.4</f>
        <v>#DIV/0!</v>
      </c>
    </row>
    <row r="6" spans="2:20" x14ac:dyDescent="0.75">
      <c r="B6" s="4" t="s">
        <v>37</v>
      </c>
      <c r="C6" s="96">
        <f>'Production Cost Summary'!C5/'Yield Estimates'!C5</f>
        <v>7.3629164835164831</v>
      </c>
      <c r="D6" s="115">
        <f>'Production Cost Summary'!C5/'Price Analysis'!C5</f>
        <v>51.540415384615386</v>
      </c>
      <c r="E6" s="35">
        <f>'Production Cost Summary'!D5/'Yield Estimates'!C5</f>
        <v>11.564868131868131</v>
      </c>
      <c r="F6" s="116">
        <f>'Production Cost Summary'!D5/'Price Analysis'!C5</f>
        <v>80.954076923076926</v>
      </c>
      <c r="H6" s="95" t="s">
        <v>37</v>
      </c>
      <c r="I6" s="117" t="e">
        <f>'Production Cost Summary'!F5/'Yield Estimates'!G5</f>
        <v>#DIV/0!</v>
      </c>
      <c r="J6" s="118" t="e">
        <f>'Production Cost Summary'!F5/'Price Analysis'!G5</f>
        <v>#DIV/0!</v>
      </c>
      <c r="K6" s="119" t="e">
        <f>'Production Cost Summary'!G5/'Yield Estimates'!G5</f>
        <v>#DIV/0!</v>
      </c>
      <c r="L6" s="175" t="e">
        <f>'Production Cost Summary'!G5/'Price Analysis'!G5</f>
        <v>#DIV/0!</v>
      </c>
      <c r="M6" s="181" t="e">
        <f t="shared" ref="M6:M25" si="0">K6*1.05</f>
        <v>#DIV/0!</v>
      </c>
      <c r="N6" s="181" t="e">
        <f t="shared" ref="N6:N25" si="1">K6*1.1</f>
        <v>#DIV/0!</v>
      </c>
      <c r="O6" s="181" t="e">
        <f t="shared" ref="O6:O25" si="2">K6*1.15</f>
        <v>#DIV/0!</v>
      </c>
      <c r="P6" s="181" t="e">
        <f t="shared" ref="P6:P25" si="3">K6*1.2</f>
        <v>#DIV/0!</v>
      </c>
      <c r="Q6" s="181" t="e">
        <f t="shared" ref="Q6:Q25" si="4">K6*1.25</f>
        <v>#DIV/0!</v>
      </c>
      <c r="R6" s="181" t="e">
        <f t="shared" ref="R6:R25" si="5">K6*1.3</f>
        <v>#DIV/0!</v>
      </c>
      <c r="S6" s="181" t="e">
        <f t="shared" ref="S6:S25" si="6">K6*1.35</f>
        <v>#DIV/0!</v>
      </c>
      <c r="T6" s="182" t="e">
        <f t="shared" ref="T6:T25" si="7">K6*1.4</f>
        <v>#DIV/0!</v>
      </c>
    </row>
    <row r="7" spans="2:20" x14ac:dyDescent="0.75">
      <c r="B7" s="4" t="s">
        <v>22</v>
      </c>
      <c r="C7" s="92">
        <f>'Production Cost Summary'!C6/'Yield Estimates'!C6</f>
        <v>10.288671428571428</v>
      </c>
      <c r="D7" s="110">
        <f>'Production Cost Summary'!C6/'Price Analysis'!C6</f>
        <v>26.18934545454545</v>
      </c>
      <c r="E7" s="5">
        <f>'Production Cost Summary'!D6/'Yield Estimates'!C6</f>
        <v>17.116842857142856</v>
      </c>
      <c r="F7" s="111">
        <f>'Production Cost Summary'!D6/'Price Analysis'!C6</f>
        <v>43.570145454545454</v>
      </c>
      <c r="H7" s="95" t="s">
        <v>22</v>
      </c>
      <c r="I7" s="112" t="e">
        <f>'Production Cost Summary'!F6/'Yield Estimates'!G6</f>
        <v>#DIV/0!</v>
      </c>
      <c r="J7" s="113" t="e">
        <f>'Production Cost Summary'!F6/'Price Analysis'!G6</f>
        <v>#DIV/0!</v>
      </c>
      <c r="K7" s="114" t="e">
        <f>'Production Cost Summary'!G6/'Yield Estimates'!G6</f>
        <v>#DIV/0!</v>
      </c>
      <c r="L7" s="174" t="e">
        <f>'Production Cost Summary'!G6/'Price Analysis'!G6</f>
        <v>#DIV/0!</v>
      </c>
      <c r="M7" s="179" t="e">
        <f t="shared" si="0"/>
        <v>#DIV/0!</v>
      </c>
      <c r="N7" s="179" t="e">
        <f t="shared" si="1"/>
        <v>#DIV/0!</v>
      </c>
      <c r="O7" s="179" t="e">
        <f t="shared" si="2"/>
        <v>#DIV/0!</v>
      </c>
      <c r="P7" s="179" t="e">
        <f t="shared" si="3"/>
        <v>#DIV/0!</v>
      </c>
      <c r="Q7" s="179" t="e">
        <f t="shared" si="4"/>
        <v>#DIV/0!</v>
      </c>
      <c r="R7" s="179" t="e">
        <f t="shared" si="5"/>
        <v>#DIV/0!</v>
      </c>
      <c r="S7" s="179" t="e">
        <f t="shared" si="6"/>
        <v>#DIV/0!</v>
      </c>
      <c r="T7" s="180" t="e">
        <f t="shared" si="7"/>
        <v>#DIV/0!</v>
      </c>
    </row>
    <row r="8" spans="2:20" x14ac:dyDescent="0.75">
      <c r="B8" s="4" t="s">
        <v>23</v>
      </c>
      <c r="C8" s="96">
        <f>'Production Cost Summary'!C7/'Yield Estimates'!C7</f>
        <v>3.2160521739130434</v>
      </c>
      <c r="D8" s="115">
        <f>'Production Cost Summary'!C7/'Price Analysis'!C7</f>
        <v>98.625600000000006</v>
      </c>
      <c r="E8" s="35">
        <f>'Production Cost Summary'!D7/'Yield Estimates'!C7</f>
        <v>5.2972521739130443</v>
      </c>
      <c r="F8" s="116">
        <f>'Production Cost Summary'!D7/'Price Analysis'!C7</f>
        <v>162.44906666666668</v>
      </c>
      <c r="H8" s="95" t="s">
        <v>23</v>
      </c>
      <c r="I8" s="117" t="e">
        <f>'Production Cost Summary'!F7/'Yield Estimates'!G7</f>
        <v>#DIV/0!</v>
      </c>
      <c r="J8" s="118" t="e">
        <f>'Production Cost Summary'!F7/'Price Analysis'!G7</f>
        <v>#DIV/0!</v>
      </c>
      <c r="K8" s="119" t="e">
        <f>'Production Cost Summary'!G7/'Yield Estimates'!G7</f>
        <v>#DIV/0!</v>
      </c>
      <c r="L8" s="175" t="e">
        <f>'Production Cost Summary'!G7/'Price Analysis'!G7</f>
        <v>#DIV/0!</v>
      </c>
      <c r="M8" s="181" t="e">
        <f t="shared" si="0"/>
        <v>#DIV/0!</v>
      </c>
      <c r="N8" s="181" t="e">
        <f t="shared" si="1"/>
        <v>#DIV/0!</v>
      </c>
      <c r="O8" s="181" t="e">
        <f t="shared" si="2"/>
        <v>#DIV/0!</v>
      </c>
      <c r="P8" s="181" t="e">
        <f t="shared" si="3"/>
        <v>#DIV/0!</v>
      </c>
      <c r="Q8" s="181" t="e">
        <f t="shared" si="4"/>
        <v>#DIV/0!</v>
      </c>
      <c r="R8" s="181" t="e">
        <f t="shared" si="5"/>
        <v>#DIV/0!</v>
      </c>
      <c r="S8" s="181" t="e">
        <f t="shared" si="6"/>
        <v>#DIV/0!</v>
      </c>
      <c r="T8" s="182" t="e">
        <f t="shared" si="7"/>
        <v>#DIV/0!</v>
      </c>
    </row>
    <row r="9" spans="2:20" x14ac:dyDescent="0.75">
      <c r="B9" s="4" t="s">
        <v>24</v>
      </c>
      <c r="C9" s="92">
        <f>'Production Cost Summary'!C8/'Yield Estimates'!C8</f>
        <v>5.3276514598540157</v>
      </c>
      <c r="D9" s="110">
        <f>'Production Cost Summary'!C8/'Price Analysis'!C8</f>
        <v>122.92854736842109</v>
      </c>
      <c r="E9" s="5">
        <f>'Production Cost Summary'!D8/'Yield Estimates'!C8</f>
        <v>7.0746441605839427</v>
      </c>
      <c r="F9" s="111">
        <f>'Production Cost Summary'!D8/'Price Analysis'!C8</f>
        <v>163.23810526315793</v>
      </c>
      <c r="H9" s="95" t="s">
        <v>24</v>
      </c>
      <c r="I9" s="112" t="e">
        <f>'Production Cost Summary'!F8/'Yield Estimates'!G8</f>
        <v>#DIV/0!</v>
      </c>
      <c r="J9" s="113" t="e">
        <f>'Production Cost Summary'!F8/'Price Analysis'!G8</f>
        <v>#DIV/0!</v>
      </c>
      <c r="K9" s="114" t="e">
        <f>'Production Cost Summary'!G8/'Yield Estimates'!G8</f>
        <v>#DIV/0!</v>
      </c>
      <c r="L9" s="174" t="e">
        <f>'Production Cost Summary'!G8/'Price Analysis'!G8</f>
        <v>#DIV/0!</v>
      </c>
      <c r="M9" s="179" t="e">
        <f t="shared" si="0"/>
        <v>#DIV/0!</v>
      </c>
      <c r="N9" s="179" t="e">
        <f t="shared" si="1"/>
        <v>#DIV/0!</v>
      </c>
      <c r="O9" s="179" t="e">
        <f t="shared" si="2"/>
        <v>#DIV/0!</v>
      </c>
      <c r="P9" s="179" t="e">
        <f t="shared" si="3"/>
        <v>#DIV/0!</v>
      </c>
      <c r="Q9" s="179" t="e">
        <f t="shared" si="4"/>
        <v>#DIV/0!</v>
      </c>
      <c r="R9" s="179" t="e">
        <f t="shared" si="5"/>
        <v>#DIV/0!</v>
      </c>
      <c r="S9" s="179" t="e">
        <f t="shared" si="6"/>
        <v>#DIV/0!</v>
      </c>
      <c r="T9" s="180" t="e">
        <f t="shared" si="7"/>
        <v>#DIV/0!</v>
      </c>
    </row>
    <row r="10" spans="2:20" x14ac:dyDescent="0.75">
      <c r="B10" s="4" t="s">
        <v>34</v>
      </c>
      <c r="C10" s="96">
        <f>'Production Cost Summary'!C9/'Yield Estimates'!C9</f>
        <v>8.5557784256559763</v>
      </c>
      <c r="D10" s="115">
        <f>'Production Cost Summary'!C9/'Price Analysis'!C9</f>
        <v>45.148184615384608</v>
      </c>
      <c r="E10" s="35">
        <f>'Production Cost Summary'!D9/'Yield Estimates'!C9</f>
        <v>14.129795918367348</v>
      </c>
      <c r="F10" s="116">
        <f>'Production Cost Summary'!D9/'Price Analysis'!C9</f>
        <v>74.561846153846147</v>
      </c>
      <c r="H10" s="95" t="s">
        <v>34</v>
      </c>
      <c r="I10" s="117" t="e">
        <f>'Production Cost Summary'!F9/'Yield Estimates'!G9</f>
        <v>#DIV/0!</v>
      </c>
      <c r="J10" s="118" t="e">
        <f>'Production Cost Summary'!F9/'Price Analysis'!G9</f>
        <v>#DIV/0!</v>
      </c>
      <c r="K10" s="119" t="e">
        <f>'Production Cost Summary'!G9/'Yield Estimates'!G9</f>
        <v>#DIV/0!</v>
      </c>
      <c r="L10" s="175" t="e">
        <f>'Production Cost Summary'!G9/'Price Analysis'!G9</f>
        <v>#DIV/0!</v>
      </c>
      <c r="M10" s="181" t="e">
        <f t="shared" si="0"/>
        <v>#DIV/0!</v>
      </c>
      <c r="N10" s="181" t="e">
        <f t="shared" si="1"/>
        <v>#DIV/0!</v>
      </c>
      <c r="O10" s="181" t="e">
        <f t="shared" si="2"/>
        <v>#DIV/0!</v>
      </c>
      <c r="P10" s="181" t="e">
        <f t="shared" si="3"/>
        <v>#DIV/0!</v>
      </c>
      <c r="Q10" s="181" t="e">
        <f t="shared" si="4"/>
        <v>#DIV/0!</v>
      </c>
      <c r="R10" s="181" t="e">
        <f t="shared" si="5"/>
        <v>#DIV/0!</v>
      </c>
      <c r="S10" s="181" t="e">
        <f t="shared" si="6"/>
        <v>#DIV/0!</v>
      </c>
      <c r="T10" s="182" t="e">
        <f t="shared" si="7"/>
        <v>#DIV/0!</v>
      </c>
    </row>
    <row r="11" spans="2:20" x14ac:dyDescent="0.75">
      <c r="B11" s="4" t="s">
        <v>35</v>
      </c>
      <c r="C11" s="92">
        <f>'Production Cost Summary'!C10/'Yield Estimates'!C10</f>
        <v>9.0900399422492413</v>
      </c>
      <c r="D11" s="110">
        <f>'Production Cost Summary'!C10/'Price Analysis'!C10</f>
        <v>33.229146011111112</v>
      </c>
      <c r="E11" s="5">
        <f>'Production Cost Summary'!D10/'Yield Estimates'!C10</f>
        <v>14.901249668693012</v>
      </c>
      <c r="F11" s="111">
        <f>'Production Cost Summary'!D10/'Price Analysis'!C10</f>
        <v>54.472346011111114</v>
      </c>
      <c r="H11" s="95" t="s">
        <v>35</v>
      </c>
      <c r="I11" s="112" t="e">
        <f>'Production Cost Summary'!F10/'Yield Estimates'!G10</f>
        <v>#DIV/0!</v>
      </c>
      <c r="J11" s="113" t="e">
        <f>'Production Cost Summary'!F10/'Price Analysis'!G10</f>
        <v>#DIV/0!</v>
      </c>
      <c r="K11" s="114" t="e">
        <f>'Production Cost Summary'!G10/'Yield Estimates'!G10</f>
        <v>#DIV/0!</v>
      </c>
      <c r="L11" s="174" t="e">
        <f>'Production Cost Summary'!G10/'Price Analysis'!G10</f>
        <v>#DIV/0!</v>
      </c>
      <c r="M11" s="179" t="e">
        <f t="shared" si="0"/>
        <v>#DIV/0!</v>
      </c>
      <c r="N11" s="179" t="e">
        <f t="shared" si="1"/>
        <v>#DIV/0!</v>
      </c>
      <c r="O11" s="179" t="e">
        <f t="shared" si="2"/>
        <v>#DIV/0!</v>
      </c>
      <c r="P11" s="179" t="e">
        <f t="shared" si="3"/>
        <v>#DIV/0!</v>
      </c>
      <c r="Q11" s="179" t="e">
        <f t="shared" si="4"/>
        <v>#DIV/0!</v>
      </c>
      <c r="R11" s="179" t="e">
        <f t="shared" si="5"/>
        <v>#DIV/0!</v>
      </c>
      <c r="S11" s="179" t="e">
        <f t="shared" si="6"/>
        <v>#DIV/0!</v>
      </c>
      <c r="T11" s="180" t="e">
        <f t="shared" si="7"/>
        <v>#DIV/0!</v>
      </c>
    </row>
    <row r="12" spans="2:20" x14ac:dyDescent="0.75">
      <c r="B12" s="4" t="s">
        <v>25</v>
      </c>
      <c r="C12" s="96">
        <f>'Production Cost Summary'!C11/'Yield Estimates'!C11</f>
        <v>6.5321482142857139</v>
      </c>
      <c r="D12" s="115">
        <f>'Production Cost Summary'!C11/'Price Analysis'!C11</f>
        <v>73.160060000000001</v>
      </c>
      <c r="E12" s="35">
        <f>'Production Cost Summary'!D11/'Yield Estimates'!C11</f>
        <v>9.946233928571429</v>
      </c>
      <c r="F12" s="116">
        <f>'Production Cost Summary'!D11/'Price Analysis'!C11</f>
        <v>111.39782</v>
      </c>
      <c r="H12" s="95" t="s">
        <v>25</v>
      </c>
      <c r="I12" s="117" t="e">
        <f>'Production Cost Summary'!F11/'Yield Estimates'!G11</f>
        <v>#DIV/0!</v>
      </c>
      <c r="J12" s="118" t="e">
        <f>'Production Cost Summary'!F11/'Price Analysis'!G11</f>
        <v>#DIV/0!</v>
      </c>
      <c r="K12" s="119" t="e">
        <f>'Production Cost Summary'!G11/'Yield Estimates'!G11</f>
        <v>#DIV/0!</v>
      </c>
      <c r="L12" s="175" t="e">
        <f>'Production Cost Summary'!G11/'Price Analysis'!G11</f>
        <v>#DIV/0!</v>
      </c>
      <c r="M12" s="181" t="e">
        <f t="shared" si="0"/>
        <v>#DIV/0!</v>
      </c>
      <c r="N12" s="181" t="e">
        <f t="shared" si="1"/>
        <v>#DIV/0!</v>
      </c>
      <c r="O12" s="181" t="e">
        <f t="shared" si="2"/>
        <v>#DIV/0!</v>
      </c>
      <c r="P12" s="181" t="e">
        <f t="shared" si="3"/>
        <v>#DIV/0!</v>
      </c>
      <c r="Q12" s="181" t="e">
        <f t="shared" si="4"/>
        <v>#DIV/0!</v>
      </c>
      <c r="R12" s="181" t="e">
        <f t="shared" si="5"/>
        <v>#DIV/0!</v>
      </c>
      <c r="S12" s="181" t="e">
        <f t="shared" si="6"/>
        <v>#DIV/0!</v>
      </c>
      <c r="T12" s="182" t="e">
        <f t="shared" si="7"/>
        <v>#DIV/0!</v>
      </c>
    </row>
    <row r="13" spans="2:20" x14ac:dyDescent="0.75">
      <c r="B13" s="4" t="s">
        <v>26</v>
      </c>
      <c r="C13" s="92">
        <f>'Production Cost Summary'!C12/'Yield Estimates'!C12</f>
        <v>6.9125406593406593</v>
      </c>
      <c r="D13" s="110">
        <f>'Production Cost Summary'!C12/'Price Analysis'!C12</f>
        <v>52.420099999999998</v>
      </c>
      <c r="E13" s="5">
        <f>'Production Cost Summary'!D12/'Yield Estimates'!C12</f>
        <v>11.114492307692307</v>
      </c>
      <c r="F13" s="111">
        <f>'Production Cost Summary'!D12/'Price Analysis'!C12</f>
        <v>84.284900000000007</v>
      </c>
      <c r="H13" s="95" t="s">
        <v>26</v>
      </c>
      <c r="I13" s="112" t="e">
        <f>'Production Cost Summary'!F12/'Yield Estimates'!G12</f>
        <v>#DIV/0!</v>
      </c>
      <c r="J13" s="113" t="e">
        <f>'Production Cost Summary'!F12/'Price Analysis'!G12</f>
        <v>#DIV/0!</v>
      </c>
      <c r="K13" s="114" t="e">
        <f>'Production Cost Summary'!G12/'Yield Estimates'!G12</f>
        <v>#DIV/0!</v>
      </c>
      <c r="L13" s="174" t="e">
        <f>'Production Cost Summary'!G12/'Price Analysis'!G12</f>
        <v>#DIV/0!</v>
      </c>
      <c r="M13" s="179" t="e">
        <f t="shared" si="0"/>
        <v>#DIV/0!</v>
      </c>
      <c r="N13" s="179" t="e">
        <f t="shared" si="1"/>
        <v>#DIV/0!</v>
      </c>
      <c r="O13" s="179" t="e">
        <f t="shared" si="2"/>
        <v>#DIV/0!</v>
      </c>
      <c r="P13" s="179" t="e">
        <f t="shared" si="3"/>
        <v>#DIV/0!</v>
      </c>
      <c r="Q13" s="179" t="e">
        <f t="shared" si="4"/>
        <v>#DIV/0!</v>
      </c>
      <c r="R13" s="179" t="e">
        <f t="shared" si="5"/>
        <v>#DIV/0!</v>
      </c>
      <c r="S13" s="179" t="e">
        <f t="shared" si="6"/>
        <v>#DIV/0!</v>
      </c>
      <c r="T13" s="180" t="e">
        <f t="shared" si="7"/>
        <v>#DIV/0!</v>
      </c>
    </row>
    <row r="14" spans="2:20" x14ac:dyDescent="0.75">
      <c r="B14" s="4" t="s">
        <v>39</v>
      </c>
      <c r="C14" s="96">
        <f>'Production Cost Summary'!C13/'Yield Estimates'!C13</f>
        <v>4.7340187074829947</v>
      </c>
      <c r="D14" s="115">
        <f>'Production Cost Summary'!C13/'Price Analysis'!C13</f>
        <v>69.590075000000013</v>
      </c>
      <c r="E14" s="35">
        <f>'Production Cost Summary'!D13/'Yield Estimates'!C13</f>
        <v>7.9855289115646277</v>
      </c>
      <c r="F14" s="116">
        <f>'Production Cost Summary'!D13/'Price Analysis'!C13</f>
        <v>117.38727500000002</v>
      </c>
      <c r="H14" s="95" t="s">
        <v>39</v>
      </c>
      <c r="I14" s="117" t="e">
        <f>'Production Cost Summary'!F13/'Yield Estimates'!G13</f>
        <v>#DIV/0!</v>
      </c>
      <c r="J14" s="118" t="e">
        <f>'Production Cost Summary'!F13/'Price Analysis'!G13</f>
        <v>#DIV/0!</v>
      </c>
      <c r="K14" s="119" t="e">
        <f>'Production Cost Summary'!G13/'Yield Estimates'!G13</f>
        <v>#DIV/0!</v>
      </c>
      <c r="L14" s="175" t="e">
        <f>'Production Cost Summary'!G13/'Price Analysis'!G13</f>
        <v>#DIV/0!</v>
      </c>
      <c r="M14" s="181" t="e">
        <f t="shared" si="0"/>
        <v>#DIV/0!</v>
      </c>
      <c r="N14" s="181" t="e">
        <f t="shared" si="1"/>
        <v>#DIV/0!</v>
      </c>
      <c r="O14" s="181" t="e">
        <f t="shared" si="2"/>
        <v>#DIV/0!</v>
      </c>
      <c r="P14" s="181" t="e">
        <f t="shared" si="3"/>
        <v>#DIV/0!</v>
      </c>
      <c r="Q14" s="181" t="e">
        <f t="shared" si="4"/>
        <v>#DIV/0!</v>
      </c>
      <c r="R14" s="181" t="e">
        <f t="shared" si="5"/>
        <v>#DIV/0!</v>
      </c>
      <c r="S14" s="181" t="e">
        <f t="shared" si="6"/>
        <v>#DIV/0!</v>
      </c>
      <c r="T14" s="182" t="e">
        <f t="shared" si="7"/>
        <v>#DIV/0!</v>
      </c>
    </row>
    <row r="15" spans="2:20" x14ac:dyDescent="0.75">
      <c r="B15" s="4" t="s">
        <v>38</v>
      </c>
      <c r="C15" s="92">
        <f>'Production Cost Summary'!C14/'Yield Estimates'!C14</f>
        <v>5.4363678571428578</v>
      </c>
      <c r="D15" s="110">
        <f>'Production Cost Summary'!C14/'Price Analysis'!C14</f>
        <v>60.88732000000001</v>
      </c>
      <c r="E15" s="5">
        <f>'Production Cost Summary'!D14/'Yield Estimates'!C14</f>
        <v>8.8504535714285719</v>
      </c>
      <c r="F15" s="111">
        <f>'Production Cost Summary'!D14/'Price Analysis'!C14</f>
        <v>99.125080000000011</v>
      </c>
      <c r="H15" s="95" t="s">
        <v>38</v>
      </c>
      <c r="I15" s="112" t="e">
        <f>'Production Cost Summary'!F14/'Yield Estimates'!G14</f>
        <v>#DIV/0!</v>
      </c>
      <c r="J15" s="113" t="e">
        <f>'Production Cost Summary'!F14/'Price Analysis'!G14</f>
        <v>#DIV/0!</v>
      </c>
      <c r="K15" s="114" t="e">
        <f>'Production Cost Summary'!G14/'Yield Estimates'!G14</f>
        <v>#DIV/0!</v>
      </c>
      <c r="L15" s="174" t="e">
        <f>'Production Cost Summary'!G14/'Price Analysis'!G14</f>
        <v>#DIV/0!</v>
      </c>
      <c r="M15" s="179" t="e">
        <f t="shared" si="0"/>
        <v>#DIV/0!</v>
      </c>
      <c r="N15" s="179" t="e">
        <f t="shared" si="1"/>
        <v>#DIV/0!</v>
      </c>
      <c r="O15" s="179" t="e">
        <f t="shared" si="2"/>
        <v>#DIV/0!</v>
      </c>
      <c r="P15" s="179" t="e">
        <f t="shared" si="3"/>
        <v>#DIV/0!</v>
      </c>
      <c r="Q15" s="179" t="e">
        <f t="shared" si="4"/>
        <v>#DIV/0!</v>
      </c>
      <c r="R15" s="179" t="e">
        <f t="shared" si="5"/>
        <v>#DIV/0!</v>
      </c>
      <c r="S15" s="179" t="e">
        <f t="shared" si="6"/>
        <v>#DIV/0!</v>
      </c>
      <c r="T15" s="180" t="e">
        <f t="shared" si="7"/>
        <v>#DIV/0!</v>
      </c>
    </row>
    <row r="16" spans="2:20" x14ac:dyDescent="0.75">
      <c r="B16" s="4" t="s">
        <v>27</v>
      </c>
      <c r="C16" s="96">
        <f>'Production Cost Summary'!C15/'Yield Estimates'!C15</f>
        <v>7.4779780219780214</v>
      </c>
      <c r="D16" s="115">
        <f>'Production Cost Summary'!C15/'Price Analysis'!C15</f>
        <v>56.707999999999998</v>
      </c>
      <c r="E16" s="35">
        <f>'Production Cost Summary'!D15/'Yield Estimates'!C15</f>
        <v>11.679929670329672</v>
      </c>
      <c r="F16" s="116">
        <f>'Production Cost Summary'!D15/'Price Analysis'!C15</f>
        <v>88.572800000000015</v>
      </c>
      <c r="H16" s="95" t="s">
        <v>27</v>
      </c>
      <c r="I16" s="117" t="e">
        <f>'Production Cost Summary'!F15/'Yield Estimates'!G15</f>
        <v>#DIV/0!</v>
      </c>
      <c r="J16" s="118" t="e">
        <f>'Production Cost Summary'!F15/'Price Analysis'!G15</f>
        <v>#DIV/0!</v>
      </c>
      <c r="K16" s="119" t="e">
        <f>'Production Cost Summary'!G15/'Yield Estimates'!G15</f>
        <v>#DIV/0!</v>
      </c>
      <c r="L16" s="175" t="e">
        <f>'Production Cost Summary'!G15/'Price Analysis'!G15</f>
        <v>#DIV/0!</v>
      </c>
      <c r="M16" s="181" t="e">
        <f t="shared" si="0"/>
        <v>#DIV/0!</v>
      </c>
      <c r="N16" s="181" t="e">
        <f t="shared" si="1"/>
        <v>#DIV/0!</v>
      </c>
      <c r="O16" s="181" t="e">
        <f t="shared" si="2"/>
        <v>#DIV/0!</v>
      </c>
      <c r="P16" s="181" t="e">
        <f t="shared" si="3"/>
        <v>#DIV/0!</v>
      </c>
      <c r="Q16" s="181" t="e">
        <f t="shared" si="4"/>
        <v>#DIV/0!</v>
      </c>
      <c r="R16" s="181" t="e">
        <f t="shared" si="5"/>
        <v>#DIV/0!</v>
      </c>
      <c r="S16" s="181" t="e">
        <f t="shared" si="6"/>
        <v>#DIV/0!</v>
      </c>
      <c r="T16" s="182" t="e">
        <f t="shared" si="7"/>
        <v>#DIV/0!</v>
      </c>
    </row>
    <row r="17" spans="2:20" x14ac:dyDescent="0.75">
      <c r="B17" s="4" t="s">
        <v>28</v>
      </c>
      <c r="C17" s="92">
        <f>'Production Cost Summary'!C16/'Yield Estimates'!C16</f>
        <v>13.305891625615766</v>
      </c>
      <c r="D17" s="110">
        <f>'Production Cost Summary'!C16/'Price Analysis'!C16</f>
        <v>18.007306666666668</v>
      </c>
      <c r="E17" s="5">
        <f>'Production Cost Summary'!D16/'Yield Estimates'!C16</f>
        <v>22.724059113300495</v>
      </c>
      <c r="F17" s="111">
        <f>'Production Cost Summary'!D16/'Price Analysis'!C16</f>
        <v>30.753226666666666</v>
      </c>
      <c r="H17" s="95" t="s">
        <v>28</v>
      </c>
      <c r="I17" s="112" t="e">
        <f>'Production Cost Summary'!F16/'Yield Estimates'!G16</f>
        <v>#DIV/0!</v>
      </c>
      <c r="J17" s="113" t="e">
        <f>'Production Cost Summary'!F16/'Price Analysis'!G16</f>
        <v>#DIV/0!</v>
      </c>
      <c r="K17" s="114" t="e">
        <f>'Production Cost Summary'!G16/'Yield Estimates'!G16</f>
        <v>#DIV/0!</v>
      </c>
      <c r="L17" s="174" t="e">
        <f>'Production Cost Summary'!G16/'Price Analysis'!G16</f>
        <v>#DIV/0!</v>
      </c>
      <c r="M17" s="179" t="e">
        <f t="shared" si="0"/>
        <v>#DIV/0!</v>
      </c>
      <c r="N17" s="179" t="e">
        <f t="shared" si="1"/>
        <v>#DIV/0!</v>
      </c>
      <c r="O17" s="179" t="e">
        <f t="shared" si="2"/>
        <v>#DIV/0!</v>
      </c>
      <c r="P17" s="179" t="e">
        <f t="shared" si="3"/>
        <v>#DIV/0!</v>
      </c>
      <c r="Q17" s="179" t="e">
        <f t="shared" si="4"/>
        <v>#DIV/0!</v>
      </c>
      <c r="R17" s="179" t="e">
        <f t="shared" si="5"/>
        <v>#DIV/0!</v>
      </c>
      <c r="S17" s="179" t="e">
        <f t="shared" si="6"/>
        <v>#DIV/0!</v>
      </c>
      <c r="T17" s="180" t="e">
        <f t="shared" si="7"/>
        <v>#DIV/0!</v>
      </c>
    </row>
    <row r="18" spans="2:20" x14ac:dyDescent="0.75">
      <c r="B18" s="4" t="s">
        <v>29</v>
      </c>
      <c r="C18" s="96">
        <f>'Production Cost Summary'!C17/'Yield Estimates'!C17</f>
        <v>8.5437870129870142</v>
      </c>
      <c r="D18" s="115">
        <f>'Production Cost Summary'!C17/'Price Analysis'!C17</f>
        <v>46.990828571428573</v>
      </c>
      <c r="E18" s="35">
        <f>'Production Cost Summary'!D17/'Yield Estimates'!C17</f>
        <v>13.509729870129872</v>
      </c>
      <c r="F18" s="116">
        <f>'Production Cost Summary'!D17/'Price Analysis'!C17</f>
        <v>74.3035142857143</v>
      </c>
      <c r="H18" s="95" t="s">
        <v>29</v>
      </c>
      <c r="I18" s="117" t="e">
        <f>'Production Cost Summary'!F17/'Yield Estimates'!G17</f>
        <v>#DIV/0!</v>
      </c>
      <c r="J18" s="118" t="e">
        <f>'Production Cost Summary'!F17/'Price Analysis'!G17</f>
        <v>#DIV/0!</v>
      </c>
      <c r="K18" s="119" t="e">
        <f>'Production Cost Summary'!G17/'Yield Estimates'!G17</f>
        <v>#DIV/0!</v>
      </c>
      <c r="L18" s="175" t="e">
        <f>'Production Cost Summary'!G17/'Price Analysis'!G17</f>
        <v>#DIV/0!</v>
      </c>
      <c r="M18" s="181" t="e">
        <f t="shared" si="0"/>
        <v>#DIV/0!</v>
      </c>
      <c r="N18" s="181" t="e">
        <f t="shared" si="1"/>
        <v>#DIV/0!</v>
      </c>
      <c r="O18" s="181" t="e">
        <f t="shared" si="2"/>
        <v>#DIV/0!</v>
      </c>
      <c r="P18" s="181" t="e">
        <f t="shared" si="3"/>
        <v>#DIV/0!</v>
      </c>
      <c r="Q18" s="181" t="e">
        <f t="shared" si="4"/>
        <v>#DIV/0!</v>
      </c>
      <c r="R18" s="181" t="e">
        <f t="shared" si="5"/>
        <v>#DIV/0!</v>
      </c>
      <c r="S18" s="181" t="e">
        <f t="shared" si="6"/>
        <v>#DIV/0!</v>
      </c>
      <c r="T18" s="182" t="e">
        <f t="shared" si="7"/>
        <v>#DIV/0!</v>
      </c>
    </row>
    <row r="19" spans="2:20" x14ac:dyDescent="0.75">
      <c r="B19" s="4" t="s">
        <v>33</v>
      </c>
      <c r="C19" s="92">
        <f>'Production Cost Summary'!C18/'Yield Estimates'!C18</f>
        <v>0.23124492653061221</v>
      </c>
      <c r="D19" s="110">
        <f>'Production Cost Summary'!C18/'Price Analysis'!C18</f>
        <v>1287.6137954545452</v>
      </c>
      <c r="E19" s="5">
        <f>'Production Cost Summary'!D18/'Yield Estimates'!C18</f>
        <v>0.38731741632653061</v>
      </c>
      <c r="F19" s="111">
        <f>'Production Cost Summary'!D18/'Price Analysis'!C18</f>
        <v>2156.6537954545452</v>
      </c>
      <c r="H19" s="95" t="s">
        <v>33</v>
      </c>
      <c r="I19" s="112" t="e">
        <f>'Production Cost Summary'!F18/'Yield Estimates'!G18</f>
        <v>#DIV/0!</v>
      </c>
      <c r="J19" s="113" t="e">
        <f>'Production Cost Summary'!F18/'Price Analysis'!G18</f>
        <v>#DIV/0!</v>
      </c>
      <c r="K19" s="114" t="e">
        <f>'Production Cost Summary'!G18/'Yield Estimates'!G18</f>
        <v>#DIV/0!</v>
      </c>
      <c r="L19" s="174" t="e">
        <f>'Production Cost Summary'!G18/'Price Analysis'!G18</f>
        <v>#DIV/0!</v>
      </c>
      <c r="M19" s="179" t="e">
        <f t="shared" si="0"/>
        <v>#DIV/0!</v>
      </c>
      <c r="N19" s="179" t="e">
        <f t="shared" si="1"/>
        <v>#DIV/0!</v>
      </c>
      <c r="O19" s="179" t="e">
        <f t="shared" si="2"/>
        <v>#DIV/0!</v>
      </c>
      <c r="P19" s="179" t="e">
        <f t="shared" si="3"/>
        <v>#DIV/0!</v>
      </c>
      <c r="Q19" s="179" t="e">
        <f t="shared" si="4"/>
        <v>#DIV/0!</v>
      </c>
      <c r="R19" s="179" t="e">
        <f t="shared" si="5"/>
        <v>#DIV/0!</v>
      </c>
      <c r="S19" s="179" t="e">
        <f t="shared" si="6"/>
        <v>#DIV/0!</v>
      </c>
      <c r="T19" s="180" t="e">
        <f t="shared" si="7"/>
        <v>#DIV/0!</v>
      </c>
    </row>
    <row r="20" spans="2:20" x14ac:dyDescent="0.75">
      <c r="B20" s="4" t="s">
        <v>40</v>
      </c>
      <c r="C20" s="96">
        <f>'Production Cost Summary'!C19/'Yield Estimates'!C19</f>
        <v>0.29717412865497084</v>
      </c>
      <c r="D20" s="115">
        <f>'Production Cost Summary'!C19/'Price Analysis'!C19</f>
        <v>1270.4194000000002</v>
      </c>
      <c r="E20" s="35">
        <f>'Production Cost Summary'!D19/'Yield Estimates'!C19</f>
        <v>0.47606423391812874</v>
      </c>
      <c r="F20" s="116">
        <f>'Production Cost Summary'!D19/'Price Analysis'!C19</f>
        <v>2035.1746000000003</v>
      </c>
      <c r="H20" s="95" t="s">
        <v>40</v>
      </c>
      <c r="I20" s="117" t="e">
        <f>'Production Cost Summary'!F19/'Yield Estimates'!G19</f>
        <v>#DIV/0!</v>
      </c>
      <c r="J20" s="118" t="e">
        <f>'Production Cost Summary'!F19/'Price Analysis'!G19</f>
        <v>#DIV/0!</v>
      </c>
      <c r="K20" s="119" t="e">
        <f>'Production Cost Summary'!G19/'Yield Estimates'!G19</f>
        <v>#DIV/0!</v>
      </c>
      <c r="L20" s="175" t="e">
        <f>'Production Cost Summary'!G19/'Price Analysis'!G19</f>
        <v>#DIV/0!</v>
      </c>
      <c r="M20" s="181" t="e">
        <f t="shared" si="0"/>
        <v>#DIV/0!</v>
      </c>
      <c r="N20" s="181" t="e">
        <f t="shared" si="1"/>
        <v>#DIV/0!</v>
      </c>
      <c r="O20" s="181" t="e">
        <f t="shared" si="2"/>
        <v>#DIV/0!</v>
      </c>
      <c r="P20" s="181" t="e">
        <f t="shared" si="3"/>
        <v>#DIV/0!</v>
      </c>
      <c r="Q20" s="181" t="e">
        <f t="shared" si="4"/>
        <v>#DIV/0!</v>
      </c>
      <c r="R20" s="181" t="e">
        <f t="shared" si="5"/>
        <v>#DIV/0!</v>
      </c>
      <c r="S20" s="181" t="e">
        <f t="shared" si="6"/>
        <v>#DIV/0!</v>
      </c>
      <c r="T20" s="182" t="e">
        <f t="shared" si="7"/>
        <v>#DIV/0!</v>
      </c>
    </row>
    <row r="21" spans="2:20" x14ac:dyDescent="0.75">
      <c r="B21" s="4" t="s">
        <v>41</v>
      </c>
      <c r="C21" s="92">
        <f>'Production Cost Summary'!C20/'Yield Estimates'!C20</f>
        <v>0.25210474849094572</v>
      </c>
      <c r="D21" s="110">
        <f>'Production Cost Summary'!C20/'Price Analysis'!C20</f>
        <v>1566.20075</v>
      </c>
      <c r="E21" s="5">
        <f>'Production Cost Summary'!D20/'Yield Estimates'!C20</f>
        <v>0.4059790342052314</v>
      </c>
      <c r="F21" s="111">
        <f>'Production Cost Summary'!D20/'Price Analysis'!C20</f>
        <v>2522.1447499999999</v>
      </c>
      <c r="H21" s="95" t="s">
        <v>41</v>
      </c>
      <c r="I21" s="112" t="e">
        <f>'Production Cost Summary'!F20/'Yield Estimates'!G20</f>
        <v>#DIV/0!</v>
      </c>
      <c r="J21" s="113" t="e">
        <f>'Production Cost Summary'!F20/'Price Analysis'!G20</f>
        <v>#DIV/0!</v>
      </c>
      <c r="K21" s="114" t="e">
        <f>'Production Cost Summary'!G20/'Yield Estimates'!G20</f>
        <v>#DIV/0!</v>
      </c>
      <c r="L21" s="174" t="e">
        <f>'Production Cost Summary'!G20/'Price Analysis'!G20</f>
        <v>#DIV/0!</v>
      </c>
      <c r="M21" s="179" t="e">
        <f t="shared" si="0"/>
        <v>#DIV/0!</v>
      </c>
      <c r="N21" s="179" t="e">
        <f t="shared" si="1"/>
        <v>#DIV/0!</v>
      </c>
      <c r="O21" s="179" t="e">
        <f t="shared" si="2"/>
        <v>#DIV/0!</v>
      </c>
      <c r="P21" s="179" t="e">
        <f t="shared" si="3"/>
        <v>#DIV/0!</v>
      </c>
      <c r="Q21" s="179" t="e">
        <f t="shared" si="4"/>
        <v>#DIV/0!</v>
      </c>
      <c r="R21" s="179" t="e">
        <f t="shared" si="5"/>
        <v>#DIV/0!</v>
      </c>
      <c r="S21" s="179" t="e">
        <f t="shared" si="6"/>
        <v>#DIV/0!</v>
      </c>
      <c r="T21" s="180" t="e">
        <f t="shared" si="7"/>
        <v>#DIV/0!</v>
      </c>
    </row>
    <row r="22" spans="2:20" x14ac:dyDescent="0.75">
      <c r="B22" s="4" t="s">
        <v>30</v>
      </c>
      <c r="C22" s="96">
        <f>'Production Cost Summary'!C21/'Yield Estimates'!C21</f>
        <v>7.7395149753694605</v>
      </c>
      <c r="D22" s="115">
        <f>'Production Cost Summary'!C21/'Price Analysis'!C21</f>
        <v>52.370718000000011</v>
      </c>
      <c r="E22" s="35">
        <f>'Production Cost Summary'!D21/'Yield Estimates'!C21</f>
        <v>12.448598719211827</v>
      </c>
      <c r="F22" s="116">
        <f>'Production Cost Summary'!D21/'Price Analysis'!C21</f>
        <v>84.235518000000013</v>
      </c>
      <c r="H22" s="95" t="s">
        <v>30</v>
      </c>
      <c r="I22" s="117" t="e">
        <f>'Production Cost Summary'!F21/'Yield Estimates'!G21</f>
        <v>#DIV/0!</v>
      </c>
      <c r="J22" s="118" t="e">
        <f>'Production Cost Summary'!F21/'Price Analysis'!G21</f>
        <v>#DIV/0!</v>
      </c>
      <c r="K22" s="119" t="e">
        <f>'Production Cost Summary'!G21/'Yield Estimates'!G21</f>
        <v>#DIV/0!</v>
      </c>
      <c r="L22" s="175" t="e">
        <f>'Production Cost Summary'!G21/'Price Analysis'!G21</f>
        <v>#DIV/0!</v>
      </c>
      <c r="M22" s="181" t="e">
        <f t="shared" si="0"/>
        <v>#DIV/0!</v>
      </c>
      <c r="N22" s="181" t="e">
        <f t="shared" si="1"/>
        <v>#DIV/0!</v>
      </c>
      <c r="O22" s="181" t="e">
        <f t="shared" si="2"/>
        <v>#DIV/0!</v>
      </c>
      <c r="P22" s="181" t="e">
        <f t="shared" si="3"/>
        <v>#DIV/0!</v>
      </c>
      <c r="Q22" s="181" t="e">
        <f t="shared" si="4"/>
        <v>#DIV/0!</v>
      </c>
      <c r="R22" s="181" t="e">
        <f t="shared" si="5"/>
        <v>#DIV/0!</v>
      </c>
      <c r="S22" s="181" t="e">
        <f t="shared" si="6"/>
        <v>#DIV/0!</v>
      </c>
      <c r="T22" s="182" t="e">
        <f t="shared" si="7"/>
        <v>#DIV/0!</v>
      </c>
    </row>
    <row r="23" spans="2:20" x14ac:dyDescent="0.75">
      <c r="B23" s="4" t="s">
        <v>42</v>
      </c>
      <c r="C23" s="92">
        <f>'Production Cost Summary'!C22/'Yield Estimates'!C22</f>
        <v>0.27937533877551024</v>
      </c>
      <c r="D23" s="110">
        <f>'Production Cost Summary'!C22/'Price Analysis'!C22</f>
        <v>1425.9782916666668</v>
      </c>
      <c r="E23" s="5">
        <f>'Production Cost Summary'!D22/'Yield Estimates'!C22</f>
        <v>0.43544782857142866</v>
      </c>
      <c r="F23" s="111">
        <f>'Production Cost Summary'!D22/'Price Analysis'!C22</f>
        <v>2222.5982916666671</v>
      </c>
      <c r="H23" s="95" t="s">
        <v>42</v>
      </c>
      <c r="I23" s="112" t="e">
        <f>'Production Cost Summary'!F22/'Yield Estimates'!G22</f>
        <v>#DIV/0!</v>
      </c>
      <c r="J23" s="113" t="e">
        <f>'Production Cost Summary'!F22/'Price Analysis'!G22</f>
        <v>#DIV/0!</v>
      </c>
      <c r="K23" s="114" t="e">
        <f>'Production Cost Summary'!G22/'Yield Estimates'!G22</f>
        <v>#DIV/0!</v>
      </c>
      <c r="L23" s="174" t="e">
        <f>'Production Cost Summary'!G22/'Price Analysis'!G22</f>
        <v>#DIV/0!</v>
      </c>
      <c r="M23" s="179" t="e">
        <f t="shared" si="0"/>
        <v>#DIV/0!</v>
      </c>
      <c r="N23" s="179" t="e">
        <f t="shared" si="1"/>
        <v>#DIV/0!</v>
      </c>
      <c r="O23" s="179" t="e">
        <f t="shared" si="2"/>
        <v>#DIV/0!</v>
      </c>
      <c r="P23" s="179" t="e">
        <f t="shared" si="3"/>
        <v>#DIV/0!</v>
      </c>
      <c r="Q23" s="179" t="e">
        <f t="shared" si="4"/>
        <v>#DIV/0!</v>
      </c>
      <c r="R23" s="179" t="e">
        <f t="shared" si="5"/>
        <v>#DIV/0!</v>
      </c>
      <c r="S23" s="179" t="e">
        <f t="shared" si="6"/>
        <v>#DIV/0!</v>
      </c>
      <c r="T23" s="180" t="e">
        <f t="shared" si="7"/>
        <v>#DIV/0!</v>
      </c>
    </row>
    <row r="24" spans="2:20" x14ac:dyDescent="0.75">
      <c r="B24" s="4" t="s">
        <v>31</v>
      </c>
      <c r="C24" s="96">
        <f>'Production Cost Summary'!C23/'Yield Estimates'!C23</f>
        <v>0.28139807925407923</v>
      </c>
      <c r="D24" s="115">
        <f>'Production Cost Summary'!C23/'Price Analysis'!C23</f>
        <v>1588.4181052631575</v>
      </c>
      <c r="E24" s="35">
        <f>'Production Cost Summary'!D23/'Yield Estimates'!C23</f>
        <v>0.45966269463869458</v>
      </c>
      <c r="F24" s="116">
        <f>'Production Cost Summary'!D23/'Price Analysis'!C23</f>
        <v>2594.6749473684208</v>
      </c>
      <c r="H24" s="95" t="s">
        <v>31</v>
      </c>
      <c r="I24" s="117" t="e">
        <f>'Production Cost Summary'!F23/'Yield Estimates'!G23</f>
        <v>#DIV/0!</v>
      </c>
      <c r="J24" s="118" t="e">
        <f>'Production Cost Summary'!F23/'Price Analysis'!G23</f>
        <v>#DIV/0!</v>
      </c>
      <c r="K24" s="119" t="e">
        <f>'Production Cost Summary'!G23/'Yield Estimates'!G23</f>
        <v>#DIV/0!</v>
      </c>
      <c r="L24" s="175" t="e">
        <f>'Production Cost Summary'!G23/'Price Analysis'!G23</f>
        <v>#DIV/0!</v>
      </c>
      <c r="M24" s="181" t="e">
        <f t="shared" si="0"/>
        <v>#DIV/0!</v>
      </c>
      <c r="N24" s="181" t="e">
        <f t="shared" si="1"/>
        <v>#DIV/0!</v>
      </c>
      <c r="O24" s="181" t="e">
        <f t="shared" si="2"/>
        <v>#DIV/0!</v>
      </c>
      <c r="P24" s="181" t="e">
        <f t="shared" si="3"/>
        <v>#DIV/0!</v>
      </c>
      <c r="Q24" s="181" t="e">
        <f t="shared" si="4"/>
        <v>#DIV/0!</v>
      </c>
      <c r="R24" s="181" t="e">
        <f t="shared" si="5"/>
        <v>#DIV/0!</v>
      </c>
      <c r="S24" s="181" t="e">
        <f t="shared" si="6"/>
        <v>#DIV/0!</v>
      </c>
      <c r="T24" s="182" t="e">
        <f t="shared" si="7"/>
        <v>#DIV/0!</v>
      </c>
    </row>
    <row r="25" spans="2:20" ht="26" thickBot="1" x14ac:dyDescent="0.8">
      <c r="B25" s="43" t="s">
        <v>116</v>
      </c>
      <c r="C25" s="92">
        <f>'Production Cost Summary'!C24/'Yield Estimates'!C24</f>
        <v>0.37226041033434654</v>
      </c>
      <c r="D25" s="110">
        <f>'Production Cost Summary'!C24/'Price Analysis'!C24</f>
        <v>734.84204999999997</v>
      </c>
      <c r="E25" s="5">
        <f>'Production Cost Summary'!D24/'Yield Estimates'!C24</f>
        <v>0.61439414893617028</v>
      </c>
      <c r="F25" s="111">
        <f>'Production Cost Summary'!D24/'Price Analysis'!C24</f>
        <v>1212.81405</v>
      </c>
      <c r="H25" s="109" t="s">
        <v>116</v>
      </c>
      <c r="I25" s="120" t="e">
        <f>'Production Cost Summary'!F24/'Yield Estimates'!G24</f>
        <v>#DIV/0!</v>
      </c>
      <c r="J25" s="121" t="e">
        <f>'Production Cost Summary'!F24/'Price Analysis'!G24</f>
        <v>#DIV/0!</v>
      </c>
      <c r="K25" s="122" t="e">
        <f>'Production Cost Summary'!G24/'Yield Estimates'!G24</f>
        <v>#DIV/0!</v>
      </c>
      <c r="L25" s="176" t="e">
        <f>'Production Cost Summary'!G24/'Price Analysis'!G24</f>
        <v>#DIV/0!</v>
      </c>
      <c r="M25" s="183" t="e">
        <f t="shared" si="0"/>
        <v>#DIV/0!</v>
      </c>
      <c r="N25" s="183" t="e">
        <f t="shared" si="1"/>
        <v>#DIV/0!</v>
      </c>
      <c r="O25" s="183" t="e">
        <f t="shared" si="2"/>
        <v>#DIV/0!</v>
      </c>
      <c r="P25" s="183" t="e">
        <f t="shared" si="3"/>
        <v>#DIV/0!</v>
      </c>
      <c r="Q25" s="183" t="e">
        <f t="shared" si="4"/>
        <v>#DIV/0!</v>
      </c>
      <c r="R25" s="183" t="e">
        <f t="shared" si="5"/>
        <v>#DIV/0!</v>
      </c>
      <c r="S25" s="183" t="e">
        <f t="shared" si="6"/>
        <v>#DIV/0!</v>
      </c>
      <c r="T25" s="184" t="e">
        <f t="shared" si="7"/>
        <v>#DIV/0!</v>
      </c>
    </row>
    <row r="26" spans="2:20" ht="22.5" customHeight="1" x14ac:dyDescent="0.75">
      <c r="B26" s="272" t="s">
        <v>184</v>
      </c>
      <c r="C26" s="272"/>
      <c r="D26" s="272"/>
      <c r="E26" s="272"/>
      <c r="F26" s="272"/>
      <c r="H26" s="272" t="s">
        <v>111</v>
      </c>
      <c r="I26" s="272"/>
      <c r="J26" s="272"/>
      <c r="K26" s="272"/>
      <c r="L26" s="272"/>
    </row>
    <row r="27" spans="2:20" ht="26" thickBot="1" x14ac:dyDescent="0.8">
      <c r="B27" s="251"/>
      <c r="C27" s="251"/>
      <c r="D27" s="251"/>
      <c r="E27" s="251"/>
      <c r="F27" s="251"/>
      <c r="H27" s="272" t="s">
        <v>112</v>
      </c>
      <c r="I27" s="272"/>
      <c r="J27" s="272"/>
      <c r="K27" s="272"/>
      <c r="L27" s="272"/>
    </row>
    <row r="28" spans="2:20" ht="57" x14ac:dyDescent="0.75">
      <c r="B28" s="281" t="s">
        <v>216</v>
      </c>
      <c r="C28" s="282"/>
      <c r="D28" s="282"/>
      <c r="E28" s="282"/>
      <c r="F28" s="283"/>
      <c r="H28" s="251"/>
      <c r="I28" s="251"/>
      <c r="J28" s="251"/>
      <c r="K28" s="251"/>
      <c r="L28" s="251"/>
    </row>
    <row r="29" spans="2:20" ht="32" x14ac:dyDescent="0.75">
      <c r="B29" s="295" t="s">
        <v>36</v>
      </c>
      <c r="C29" s="294" t="s">
        <v>107</v>
      </c>
      <c r="D29" s="294"/>
      <c r="E29" s="294" t="s">
        <v>108</v>
      </c>
      <c r="F29" s="296"/>
    </row>
    <row r="30" spans="2:20" x14ac:dyDescent="0.75">
      <c r="B30" s="295"/>
      <c r="C30" s="3" t="s">
        <v>109</v>
      </c>
      <c r="D30" s="3" t="s">
        <v>110</v>
      </c>
      <c r="E30" s="3" t="s">
        <v>109</v>
      </c>
      <c r="F30" s="89" t="s">
        <v>110</v>
      </c>
    </row>
    <row r="31" spans="2:20" x14ac:dyDescent="0.75">
      <c r="B31" s="4" t="s">
        <v>19</v>
      </c>
      <c r="C31" s="92">
        <f>'Production Cost Summary'!C4/'Yield Estimates'!D4</f>
        <v>9.0872045454545471</v>
      </c>
      <c r="D31" s="110">
        <f>'Production Cost Summary'!C4/'Price Analysis'!D4</f>
        <v>28.973695652173916</v>
      </c>
      <c r="E31" s="5">
        <f>'Production Cost Summary'!D4/'Yield Estimates'!D4</f>
        <v>13.432404545454547</v>
      </c>
      <c r="F31" s="111">
        <f>'Production Cost Summary'!D4/'Price Analysis'!D4</f>
        <v>42.827956521739139</v>
      </c>
    </row>
    <row r="32" spans="2:20" x14ac:dyDescent="0.75">
      <c r="B32" s="4" t="s">
        <v>37</v>
      </c>
      <c r="C32" s="96">
        <f>'Production Cost Summary'!C5/'Yield Estimates'!D5</f>
        <v>5.1540415384615388</v>
      </c>
      <c r="D32" s="115">
        <f>'Production Cost Summary'!C5/'Price Analysis'!D5</f>
        <v>46.208648275862068</v>
      </c>
      <c r="E32" s="35">
        <f>'Production Cost Summary'!D5/'Yield Estimates'!D5</f>
        <v>8.0954076923076919</v>
      </c>
      <c r="F32" s="116">
        <f>'Production Cost Summary'!D5/'Price Analysis'!D5</f>
        <v>72.579517241379307</v>
      </c>
    </row>
    <row r="33" spans="2:6" x14ac:dyDescent="0.75">
      <c r="B33" s="4" t="s">
        <v>22</v>
      </c>
      <c r="C33" s="92">
        <f>'Production Cost Summary'!C6/'Yield Estimates'!D6</f>
        <v>7.2020699999999991</v>
      </c>
      <c r="D33" s="110">
        <f>'Production Cost Summary'!C6/'Price Analysis'!D6</f>
        <v>24.006899999999998</v>
      </c>
      <c r="E33" s="5">
        <f>'Production Cost Summary'!D6/'Yield Estimates'!D6</f>
        <v>11.98179</v>
      </c>
      <c r="F33" s="111">
        <f>'Production Cost Summary'!D6/'Price Analysis'!D6</f>
        <v>39.939299999999996</v>
      </c>
    </row>
    <row r="34" spans="2:6" x14ac:dyDescent="0.75">
      <c r="B34" s="4" t="s">
        <v>23</v>
      </c>
      <c r="C34" s="96">
        <f>'Production Cost Summary'!C7/'Yield Estimates'!D7</f>
        <v>2.572841739130435</v>
      </c>
      <c r="D34" s="115">
        <f>'Production Cost Summary'!C7/'Price Analysis'!D7</f>
        <v>73.969200000000001</v>
      </c>
      <c r="E34" s="35">
        <f>'Production Cost Summary'!D7/'Yield Estimates'!D7</f>
        <v>4.2378017391304352</v>
      </c>
      <c r="F34" s="116">
        <f>'Production Cost Summary'!D7/'Price Analysis'!D7</f>
        <v>121.83680000000001</v>
      </c>
    </row>
    <row r="35" spans="2:6" x14ac:dyDescent="0.75">
      <c r="B35" s="4" t="s">
        <v>24</v>
      </c>
      <c r="C35" s="92">
        <f>'Production Cost Summary'!C8/'Yield Estimates'!D8</f>
        <v>4.2621211678832127</v>
      </c>
      <c r="D35" s="110">
        <f>'Production Cost Summary'!C8/'Price Analysis'!D8</f>
        <v>104.26975000000003</v>
      </c>
      <c r="E35" s="5">
        <f>'Production Cost Summary'!D8/'Yield Estimates'!D8</f>
        <v>5.6597153284671551</v>
      </c>
      <c r="F35" s="111">
        <f>'Production Cost Summary'!D8/'Price Analysis'!D8</f>
        <v>138.46089285714291</v>
      </c>
    </row>
    <row r="36" spans="2:6" x14ac:dyDescent="0.75">
      <c r="B36" s="4" t="s">
        <v>34</v>
      </c>
      <c r="C36" s="96">
        <f>'Production Cost Summary'!C9/'Yield Estimates'!D9</f>
        <v>5.9890448979591833</v>
      </c>
      <c r="D36" s="115">
        <f>'Production Cost Summary'!C9/'Price Analysis'!D9</f>
        <v>39.128426666666662</v>
      </c>
      <c r="E36" s="35">
        <f>'Production Cost Summary'!D9/'Yield Estimates'!D9</f>
        <v>9.8908571428571435</v>
      </c>
      <c r="F36" s="116">
        <f>'Production Cost Summary'!D9/'Price Analysis'!D9</f>
        <v>64.620266666666666</v>
      </c>
    </row>
    <row r="37" spans="2:6" x14ac:dyDescent="0.75">
      <c r="B37" s="4" t="s">
        <v>35</v>
      </c>
      <c r="C37" s="92">
        <f>'Production Cost Summary'!C10/'Yield Estimates'!D10</f>
        <v>6.3630279595744685</v>
      </c>
      <c r="D37" s="110">
        <f>'Production Cost Summary'!C10/'Price Analysis'!D10</f>
        <v>27.187483100000005</v>
      </c>
      <c r="E37" s="5">
        <f>'Production Cost Summary'!D10/'Yield Estimates'!D10</f>
        <v>10.430874768085108</v>
      </c>
      <c r="F37" s="111">
        <f>'Production Cost Summary'!D10/'Price Analysis'!D10</f>
        <v>44.568283100000002</v>
      </c>
    </row>
    <row r="38" spans="2:6" x14ac:dyDescent="0.75">
      <c r="B38" s="4" t="s">
        <v>25</v>
      </c>
      <c r="C38" s="96">
        <f>'Production Cost Summary'!C11/'Yield Estimates'!D11</f>
        <v>4.5725037500000001</v>
      </c>
      <c r="D38" s="115">
        <f>'Production Cost Summary'!C11/'Price Analysis'!D11</f>
        <v>66.509145454545447</v>
      </c>
      <c r="E38" s="35">
        <f>'Production Cost Summary'!D11/'Yield Estimates'!D11</f>
        <v>6.9623637499999997</v>
      </c>
      <c r="F38" s="116">
        <f>'Production Cost Summary'!D11/'Price Analysis'!D11</f>
        <v>101.27074545454546</v>
      </c>
    </row>
    <row r="39" spans="2:6" x14ac:dyDescent="0.75">
      <c r="B39" s="4" t="s">
        <v>26</v>
      </c>
      <c r="C39" s="92">
        <f>'Production Cost Summary'!C12/'Yield Estimates'!D12</f>
        <v>4.8387784615384613</v>
      </c>
      <c r="D39" s="110">
        <f>'Production Cost Summary'!C12/'Price Analysis'!D12</f>
        <v>43.382151724137934</v>
      </c>
      <c r="E39" s="5">
        <f>'Production Cost Summary'!D12/'Yield Estimates'!D12</f>
        <v>7.7801446153846152</v>
      </c>
      <c r="F39" s="111">
        <f>'Production Cost Summary'!D12/'Price Analysis'!D12</f>
        <v>69.753020689655173</v>
      </c>
    </row>
    <row r="40" spans="2:6" x14ac:dyDescent="0.75">
      <c r="B40" s="4" t="s">
        <v>39</v>
      </c>
      <c r="C40" s="96">
        <f>'Production Cost Summary'!C13/'Yield Estimates'!D13</f>
        <v>3.3138130952380958</v>
      </c>
      <c r="D40" s="115">
        <f>'Production Cost Summary'!C13/'Price Analysis'!D13</f>
        <v>55.672060000000009</v>
      </c>
      <c r="E40" s="35">
        <f>'Production Cost Summary'!D13/'Yield Estimates'!D13</f>
        <v>5.589870238095239</v>
      </c>
      <c r="F40" s="116">
        <f>'Production Cost Summary'!D13/'Price Analysis'!D13</f>
        <v>93.909820000000011</v>
      </c>
    </row>
    <row r="41" spans="2:6" x14ac:dyDescent="0.75">
      <c r="B41" s="4" t="s">
        <v>38</v>
      </c>
      <c r="C41" s="92">
        <f>'Production Cost Summary'!C14/'Yield Estimates'!D14</f>
        <v>3.8054575000000006</v>
      </c>
      <c r="D41" s="110">
        <f>'Production Cost Summary'!C14/'Price Analysis'!D14</f>
        <v>55.352109090909103</v>
      </c>
      <c r="E41" s="5">
        <f>'Production Cost Summary'!D14/'Yield Estimates'!D14</f>
        <v>6.1953175000000007</v>
      </c>
      <c r="F41" s="111">
        <f>'Production Cost Summary'!D14/'Price Analysis'!D14</f>
        <v>90.113709090909097</v>
      </c>
    </row>
    <row r="42" spans="2:6" x14ac:dyDescent="0.75">
      <c r="B42" s="4" t="s">
        <v>27</v>
      </c>
      <c r="C42" s="96">
        <f>'Production Cost Summary'!C15/'Yield Estimates'!D15</f>
        <v>5.2345846153846152</v>
      </c>
      <c r="D42" s="115">
        <f>'Production Cost Summary'!C15/'Price Analysis'!D15</f>
        <v>46.930758620689652</v>
      </c>
      <c r="E42" s="35">
        <f>'Production Cost Summary'!D15/'Yield Estimates'!D15</f>
        <v>8.17595076923077</v>
      </c>
      <c r="F42" s="116">
        <f>'Production Cost Summary'!D15/'Price Analysis'!D15</f>
        <v>73.301627586206905</v>
      </c>
    </row>
    <row r="43" spans="2:6" x14ac:dyDescent="0.75">
      <c r="B43" s="4" t="s">
        <v>28</v>
      </c>
      <c r="C43" s="92">
        <f>'Production Cost Summary'!C16/'Yield Estimates'!D16</f>
        <v>9.3141241379310351</v>
      </c>
      <c r="D43" s="110">
        <f>'Production Cost Summary'!C16/'Price Analysis'!D16</f>
        <v>15.8888</v>
      </c>
      <c r="E43" s="5">
        <f>'Production Cost Summary'!D16/'Yield Estimates'!D16</f>
        <v>15.906841379310345</v>
      </c>
      <c r="F43" s="111">
        <f>'Production Cost Summary'!D16/'Price Analysis'!D16</f>
        <v>27.135200000000001</v>
      </c>
    </row>
    <row r="44" spans="2:6" x14ac:dyDescent="0.75">
      <c r="B44" s="4" t="s">
        <v>29</v>
      </c>
      <c r="C44" s="96">
        <f>'Production Cost Summary'!C17/'Yield Estimates'!D17</f>
        <v>5.9806509090909099</v>
      </c>
      <c r="D44" s="115">
        <f>'Production Cost Summary'!C17/'Price Analysis'!D17</f>
        <v>43.858106666666671</v>
      </c>
      <c r="E44" s="35">
        <f>'Production Cost Summary'!D17/'Yield Estimates'!D17</f>
        <v>9.45681090909091</v>
      </c>
      <c r="F44" s="116">
        <f>'Production Cost Summary'!D17/'Price Analysis'!D17</f>
        <v>69.349946666666682</v>
      </c>
    </row>
    <row r="45" spans="2:6" x14ac:dyDescent="0.75">
      <c r="B45" s="4" t="s">
        <v>33</v>
      </c>
      <c r="C45" s="92">
        <f>'Production Cost Summary'!C18/'Yield Estimates'!D18</f>
        <v>0.16187144857142854</v>
      </c>
      <c r="D45" s="110">
        <f>'Production Cost Summary'!C18/'Price Analysis'!D18</f>
        <v>1133.1001399999998</v>
      </c>
      <c r="E45" s="5">
        <f>'Production Cost Summary'!D18/'Yield Estimates'!D18</f>
        <v>0.27112219142857141</v>
      </c>
      <c r="F45" s="111">
        <f>'Production Cost Summary'!D18/'Price Analysis'!D18</f>
        <v>1897.8553399999998</v>
      </c>
    </row>
    <row r="46" spans="2:6" x14ac:dyDescent="0.75">
      <c r="B46" s="4" t="s">
        <v>40</v>
      </c>
      <c r="C46" s="96">
        <f>'Production Cost Summary'!C19/'Yield Estimates'!D19</f>
        <v>0.2228805964912281</v>
      </c>
      <c r="D46" s="115">
        <f>'Production Cost Summary'!C19/'Price Analysis'!D19</f>
        <v>1058.6828333333335</v>
      </c>
      <c r="E46" s="35">
        <f>'Production Cost Summary'!D19/'Yield Estimates'!D19</f>
        <v>0.35704817543859652</v>
      </c>
      <c r="F46" s="116">
        <f>'Production Cost Summary'!D19/'Price Analysis'!D19</f>
        <v>1695.9788333333336</v>
      </c>
    </row>
    <row r="47" spans="2:6" x14ac:dyDescent="0.75">
      <c r="B47" s="4" t="s">
        <v>41</v>
      </c>
      <c r="C47" s="92">
        <f>'Production Cost Summary'!C20/'Yield Estimates'!D20</f>
        <v>0.176473323943662</v>
      </c>
      <c r="D47" s="110">
        <f>'Production Cost Summary'!C20/'Price Analysis'!D20</f>
        <v>1305.1672916666669</v>
      </c>
      <c r="E47" s="5">
        <f>'Production Cost Summary'!D20/'Yield Estimates'!D20</f>
        <v>0.28418532394366197</v>
      </c>
      <c r="F47" s="111">
        <f>'Production Cost Summary'!D20/'Price Analysis'!D20</f>
        <v>2101.787291666667</v>
      </c>
    </row>
    <row r="48" spans="2:6" x14ac:dyDescent="0.75">
      <c r="B48" s="4" t="s">
        <v>30</v>
      </c>
      <c r="C48" s="96">
        <f>'Production Cost Summary'!C21/'Yield Estimates'!D21</f>
        <v>5.4176604827586221</v>
      </c>
      <c r="D48" s="115">
        <f>'Production Cost Summary'!C21/'Price Analysis'!D21</f>
        <v>44.889186857142867</v>
      </c>
      <c r="E48" s="35">
        <f>'Production Cost Summary'!D21/'Yield Estimates'!D21</f>
        <v>8.7140191034482779</v>
      </c>
      <c r="F48" s="116">
        <f>'Production Cost Summary'!D21/'Price Analysis'!D21</f>
        <v>72.201872571428581</v>
      </c>
    </row>
    <row r="49" spans="2:6" x14ac:dyDescent="0.75">
      <c r="B49" s="4" t="s">
        <v>42</v>
      </c>
      <c r="C49" s="92">
        <f>'Production Cost Summary'!C22/'Yield Estimates'!D22</f>
        <v>0.19556273714285716</v>
      </c>
      <c r="D49" s="110">
        <f>'Production Cost Summary'!C22/'Price Analysis'!D22</f>
        <v>1222.2671071428572</v>
      </c>
      <c r="E49" s="5">
        <f>'Production Cost Summary'!D22/'Yield Estimates'!D22</f>
        <v>0.30481348000000008</v>
      </c>
      <c r="F49" s="111">
        <f>'Production Cost Summary'!D22/'Price Analysis'!D22</f>
        <v>1905.0842500000001</v>
      </c>
    </row>
    <row r="50" spans="2:6" x14ac:dyDescent="0.75">
      <c r="B50" s="4" t="s">
        <v>31</v>
      </c>
      <c r="C50" s="96">
        <f>'Production Cost Summary'!C23/'Yield Estimates'!D23</f>
        <v>0.18290875151515149</v>
      </c>
      <c r="D50" s="115">
        <f>'Production Cost Summary'!C23/'Price Analysis'!D23</f>
        <v>1371.815636363636</v>
      </c>
      <c r="E50" s="35">
        <f>'Production Cost Summary'!D23/'Yield Estimates'!D23</f>
        <v>0.29878075151515149</v>
      </c>
      <c r="F50" s="116">
        <f>'Production Cost Summary'!D23/'Price Analysis'!D23</f>
        <v>2240.8556363636362</v>
      </c>
    </row>
    <row r="51" spans="2:6" ht="26" thickBot="1" x14ac:dyDescent="0.8">
      <c r="B51" s="43" t="s">
        <v>116</v>
      </c>
      <c r="C51" s="92">
        <f>'Production Cost Summary'!C24/'Yield Estimates'!D24</f>
        <v>0.26058228723404259</v>
      </c>
      <c r="D51" s="110">
        <f>'Production Cost Summary'!C24/'Price Analysis'!D24</f>
        <v>653.19293333333337</v>
      </c>
      <c r="E51" s="5">
        <f>'Production Cost Summary'!D24/'Yield Estimates'!D24</f>
        <v>0.43007590425531916</v>
      </c>
      <c r="F51" s="111">
        <f>'Production Cost Summary'!D24/'Price Analysis'!D24</f>
        <v>1078.0569333333333</v>
      </c>
    </row>
    <row r="52" spans="2:6" x14ac:dyDescent="0.75">
      <c r="B52" s="272" t="s">
        <v>185</v>
      </c>
      <c r="C52" s="272"/>
      <c r="D52" s="272"/>
      <c r="E52" s="272"/>
      <c r="F52" s="272"/>
    </row>
    <row r="53" spans="2:6" x14ac:dyDescent="0.75">
      <c r="B53" s="272" t="s">
        <v>189</v>
      </c>
      <c r="C53" s="272"/>
      <c r="D53" s="272"/>
      <c r="E53" s="272"/>
      <c r="F53" s="272"/>
    </row>
    <row r="54" spans="2:6" ht="26" thickBot="1" x14ac:dyDescent="0.8"/>
    <row r="55" spans="2:6" ht="57" x14ac:dyDescent="0.75">
      <c r="B55" s="281" t="s">
        <v>217</v>
      </c>
      <c r="C55" s="282"/>
      <c r="D55" s="282"/>
      <c r="E55" s="282"/>
      <c r="F55" s="283"/>
    </row>
    <row r="56" spans="2:6" ht="32" x14ac:dyDescent="0.75">
      <c r="B56" s="295" t="s">
        <v>36</v>
      </c>
      <c r="C56" s="294" t="s">
        <v>107</v>
      </c>
      <c r="D56" s="294"/>
      <c r="E56" s="294" t="s">
        <v>108</v>
      </c>
      <c r="F56" s="296"/>
    </row>
    <row r="57" spans="2:6" x14ac:dyDescent="0.75">
      <c r="B57" s="295"/>
      <c r="C57" s="3" t="s">
        <v>109</v>
      </c>
      <c r="D57" s="3" t="s">
        <v>110</v>
      </c>
      <c r="E57" s="3" t="s">
        <v>109</v>
      </c>
      <c r="F57" s="89" t="s">
        <v>110</v>
      </c>
    </row>
    <row r="58" spans="2:6" x14ac:dyDescent="0.75">
      <c r="B58" s="4" t="s">
        <v>19</v>
      </c>
      <c r="C58" s="92">
        <f>'Production Cost Summary'!C4/'Yield Estimates'!E4</f>
        <v>6.681768048128343</v>
      </c>
      <c r="D58" s="110">
        <f>'Production Cost Summary'!C4/'Price Analysis'!E4</f>
        <v>23.519823529411767</v>
      </c>
      <c r="E58" s="5">
        <f>'Production Cost Summary'!D4/'Yield Estimates'!E4</f>
        <v>9.8767680481283442</v>
      </c>
      <c r="F58" s="111">
        <f>'Production Cost Summary'!D4/'Price Analysis'!E4</f>
        <v>34.766223529411775</v>
      </c>
    </row>
    <row r="59" spans="2:6" x14ac:dyDescent="0.75">
      <c r="B59" s="4" t="s">
        <v>37</v>
      </c>
      <c r="C59" s="96">
        <f>'Production Cost Summary'!C5/'Yield Estimates'!E5</f>
        <v>3.5545114058355436</v>
      </c>
      <c r="D59" s="115">
        <f>'Production Cost Summary'!C5/'Price Analysis'!E5</f>
        <v>37.223633333333332</v>
      </c>
      <c r="E59" s="35">
        <f>'Production Cost Summary'!D5/'Yield Estimates'!E5</f>
        <v>5.583039787798409</v>
      </c>
      <c r="F59" s="116">
        <f>'Production Cost Summary'!D5/'Price Analysis'!E5</f>
        <v>58.466833333333334</v>
      </c>
    </row>
    <row r="60" spans="2:6" x14ac:dyDescent="0.75">
      <c r="B60" s="4" t="s">
        <v>22</v>
      </c>
      <c r="C60" s="92">
        <f>'Production Cost Summary'!C6/'Yield Estimates'!E6</f>
        <v>5.144335714285714</v>
      </c>
      <c r="D60" s="110">
        <f>'Production Cost Summary'!C6/'Price Analysis'!E6</f>
        <v>18.005174999999998</v>
      </c>
      <c r="E60" s="5">
        <f>'Production Cost Summary'!D6/'Yield Estimates'!E6</f>
        <v>8.5584214285714282</v>
      </c>
      <c r="F60" s="111">
        <f>'Production Cost Summary'!D6/'Price Analysis'!E6</f>
        <v>29.954474999999999</v>
      </c>
    </row>
    <row r="61" spans="2:6" x14ac:dyDescent="0.75">
      <c r="B61" s="4" t="s">
        <v>23</v>
      </c>
      <c r="C61" s="96">
        <f>'Production Cost Summary'!C7/'Yield Estimates'!E7</f>
        <v>1.8377440993788821</v>
      </c>
      <c r="D61" s="115">
        <f>'Production Cost Summary'!C7/'Price Analysis'!E7</f>
        <v>59.175359999999998</v>
      </c>
      <c r="E61" s="35">
        <f>'Production Cost Summary'!D7/'Yield Estimates'!E7</f>
        <v>3.0270012422360253</v>
      </c>
      <c r="F61" s="116">
        <f>'Production Cost Summary'!D7/'Price Analysis'!E7</f>
        <v>97.469440000000006</v>
      </c>
    </row>
    <row r="62" spans="2:6" x14ac:dyDescent="0.75">
      <c r="B62" s="4" t="s">
        <v>24</v>
      </c>
      <c r="C62" s="92">
        <f>'Production Cost Summary'!C8/'Yield Estimates'!E8</f>
        <v>2.7497555921827179</v>
      </c>
      <c r="D62" s="110">
        <f>'Production Cost Summary'!C8/'Price Analysis'!E8</f>
        <v>89.832400000000021</v>
      </c>
      <c r="E62" s="5">
        <f>'Production Cost Summary'!D8/'Yield Estimates'!E8</f>
        <v>3.6514292441723581</v>
      </c>
      <c r="F62" s="111">
        <f>'Production Cost Summary'!D8/'Price Analysis'!E8</f>
        <v>119.28938461538465</v>
      </c>
    </row>
    <row r="63" spans="2:6" x14ac:dyDescent="0.75">
      <c r="B63" s="4" t="s">
        <v>34</v>
      </c>
      <c r="C63" s="96">
        <f>'Production Cost Summary'!C9/'Yield Estimates'!E9</f>
        <v>3.743153061224489</v>
      </c>
      <c r="D63" s="115">
        <f>'Production Cost Summary'!C9/'Price Analysis'!E9</f>
        <v>32.60702222222222</v>
      </c>
      <c r="E63" s="35">
        <f>'Production Cost Summary'!D9/'Yield Estimates'!E9</f>
        <v>6.1817857142857138</v>
      </c>
      <c r="F63" s="116">
        <f>'Production Cost Summary'!D9/'Price Analysis'!E9</f>
        <v>53.850222222222222</v>
      </c>
    </row>
    <row r="64" spans="2:6" x14ac:dyDescent="0.75">
      <c r="B64" s="4" t="s">
        <v>35</v>
      </c>
      <c r="C64" s="92">
        <f>'Production Cost Summary'!C10/'Yield Estimates'!E10</f>
        <v>4.2420186397163127</v>
      </c>
      <c r="D64" s="110">
        <f>'Production Cost Summary'!C10/'Price Analysis'!E10</f>
        <v>23.004793392307697</v>
      </c>
      <c r="E64" s="5">
        <f>'Production Cost Summary'!D10/'Yield Estimates'!E10</f>
        <v>6.9539165120567379</v>
      </c>
      <c r="F64" s="111">
        <f>'Production Cost Summary'!D10/'Price Analysis'!E10</f>
        <v>37.711624161538467</v>
      </c>
    </row>
    <row r="65" spans="2:6" x14ac:dyDescent="0.75">
      <c r="B65" s="4" t="s">
        <v>25</v>
      </c>
      <c r="C65" s="96">
        <f>'Production Cost Summary'!C11/'Yield Estimates'!E11</f>
        <v>3.517310576923077</v>
      </c>
      <c r="D65" s="115">
        <f>'Production Cost Summary'!C11/'Price Analysis'!E11</f>
        <v>60.966716666666663</v>
      </c>
      <c r="E65" s="35">
        <f>'Production Cost Summary'!D11/'Yield Estimates'!E11</f>
        <v>5.3556644230769228</v>
      </c>
      <c r="F65" s="116">
        <f>'Production Cost Summary'!D11/'Price Analysis'!E11</f>
        <v>92.831516666666673</v>
      </c>
    </row>
    <row r="66" spans="2:6" x14ac:dyDescent="0.75">
      <c r="B66" s="4" t="s">
        <v>26</v>
      </c>
      <c r="C66" s="92">
        <f>'Production Cost Summary'!C12/'Yield Estimates'!E12</f>
        <v>3.4562703296703297</v>
      </c>
      <c r="D66" s="110">
        <f>'Production Cost Summary'!C12/'Price Analysis'!E12</f>
        <v>37.002423529411764</v>
      </c>
      <c r="E66" s="5">
        <f>'Production Cost Summary'!D12/'Yield Estimates'!E12</f>
        <v>5.5572461538461537</v>
      </c>
      <c r="F66" s="111">
        <f>'Production Cost Summary'!D12/'Price Analysis'!E12</f>
        <v>59.495223529411767</v>
      </c>
    </row>
    <row r="67" spans="2:6" x14ac:dyDescent="0.75">
      <c r="B67" s="4" t="s">
        <v>39</v>
      </c>
      <c r="C67" s="96">
        <f>'Production Cost Summary'!C13/'Yield Estimates'!E13</f>
        <v>2.6510504761904765</v>
      </c>
      <c r="D67" s="115">
        <f>'Production Cost Summary'!C13/'Price Analysis'!E13</f>
        <v>44.537648000000011</v>
      </c>
      <c r="E67" s="35">
        <f>'Production Cost Summary'!D13/'Yield Estimates'!E13</f>
        <v>4.4718961904761914</v>
      </c>
      <c r="F67" s="116">
        <f>'Production Cost Summary'!D13/'Price Analysis'!E13</f>
        <v>75.127856000000008</v>
      </c>
    </row>
    <row r="68" spans="2:6" x14ac:dyDescent="0.75">
      <c r="B68" s="4" t="s">
        <v>38</v>
      </c>
      <c r="C68" s="92">
        <f>'Production Cost Summary'!C14/'Yield Estimates'!E14</f>
        <v>3.0443660000000006</v>
      </c>
      <c r="D68" s="110">
        <f>'Production Cost Summary'!C14/'Price Analysis'!E14</f>
        <v>50.739433333333345</v>
      </c>
      <c r="E68" s="5">
        <f>'Production Cost Summary'!D14/'Yield Estimates'!E14</f>
        <v>4.9562540000000004</v>
      </c>
      <c r="F68" s="111">
        <f>'Production Cost Summary'!D14/'Price Analysis'!E14</f>
        <v>82.60423333333334</v>
      </c>
    </row>
    <row r="69" spans="2:6" x14ac:dyDescent="0.75">
      <c r="B69" s="4" t="s">
        <v>27</v>
      </c>
      <c r="C69" s="96">
        <f>'Production Cost Summary'!C15/'Yield Estimates'!E15</f>
        <v>3.7389890109890107</v>
      </c>
      <c r="D69" s="115">
        <f>'Production Cost Summary'!C15/'Price Analysis'!E15</f>
        <v>40.029176470588233</v>
      </c>
      <c r="E69" s="35">
        <f>'Production Cost Summary'!D15/'Yield Estimates'!E15</f>
        <v>5.8399648351648361</v>
      </c>
      <c r="F69" s="116">
        <f>'Production Cost Summary'!D15/'Price Analysis'!E15</f>
        <v>62.521976470588243</v>
      </c>
    </row>
    <row r="70" spans="2:6" x14ac:dyDescent="0.75">
      <c r="B70" s="4" t="s">
        <v>28</v>
      </c>
      <c r="C70" s="92">
        <f>'Production Cost Summary'!C16/'Yield Estimates'!E16</f>
        <v>6.7986307576138927</v>
      </c>
      <c r="D70" s="110">
        <f>'Production Cost Summary'!C16/'Price Analysis'!E16</f>
        <v>13.50548</v>
      </c>
      <c r="E70" s="5">
        <f>'Production Cost Summary'!D16/'Yield Estimates'!E16</f>
        <v>11.610833123584193</v>
      </c>
      <c r="F70" s="111">
        <f>'Production Cost Summary'!D16/'Price Analysis'!E16</f>
        <v>23.064920000000001</v>
      </c>
    </row>
    <row r="71" spans="2:6" x14ac:dyDescent="0.75">
      <c r="B71" s="4" t="s">
        <v>29</v>
      </c>
      <c r="C71" s="96">
        <f>'Production Cost Summary'!C17/'Yield Estimates'!E17</f>
        <v>4.7091739441660714</v>
      </c>
      <c r="D71" s="115">
        <f>'Production Cost Summary'!C17/'Price Analysis'!E17</f>
        <v>38.698329411764711</v>
      </c>
      <c r="E71" s="35">
        <f>'Production Cost Summary'!D17/'Yield Estimates'!E17</f>
        <v>7.4463078024337888</v>
      </c>
      <c r="F71" s="116">
        <f>'Production Cost Summary'!D17/'Price Analysis'!E17</f>
        <v>61.19112941176472</v>
      </c>
    </row>
    <row r="72" spans="2:6" x14ac:dyDescent="0.75">
      <c r="B72" s="4" t="s">
        <v>33</v>
      </c>
      <c r="C72" s="92">
        <f>'Production Cost Summary'!C18/'Yield Estimates'!E18</f>
        <v>0.11815434202294053</v>
      </c>
      <c r="D72" s="110">
        <f>'Production Cost Summary'!C18/'Price Analysis'!E18</f>
        <v>944.25011666666649</v>
      </c>
      <c r="E72" s="5">
        <f>'Production Cost Summary'!D18/'Yield Estimates'!E18</f>
        <v>0.19789940980187695</v>
      </c>
      <c r="F72" s="111">
        <f>'Production Cost Summary'!D18/'Price Analysis'!E18</f>
        <v>1581.5461166666666</v>
      </c>
    </row>
    <row r="73" spans="2:6" x14ac:dyDescent="0.75">
      <c r="B73" s="4" t="s">
        <v>40</v>
      </c>
      <c r="C73" s="96">
        <f>'Production Cost Summary'!C19/'Yield Estimates'!E19</f>
        <v>0.16509673814165043</v>
      </c>
      <c r="D73" s="115">
        <f>'Production Cost Summary'!C19/'Price Analysis'!E19</f>
        <v>794.01212500000008</v>
      </c>
      <c r="E73" s="35">
        <f>'Production Cost Summary'!D19/'Yield Estimates'!E19</f>
        <v>0.26448012995451592</v>
      </c>
      <c r="F73" s="116">
        <f>'Production Cost Summary'!D19/'Price Analysis'!E19</f>
        <v>1271.9841250000002</v>
      </c>
    </row>
    <row r="74" spans="2:6" x14ac:dyDescent="0.75">
      <c r="B74" s="4" t="s">
        <v>41</v>
      </c>
      <c r="C74" s="92">
        <f>'Production Cost Summary'!C20/'Yield Estimates'!E20</f>
        <v>0.13072098069900889</v>
      </c>
      <c r="D74" s="110">
        <f>'Production Cost Summary'!C20/'Price Analysis'!E20</f>
        <v>978.8754687500001</v>
      </c>
      <c r="E74" s="5">
        <f>'Production Cost Summary'!D20/'Yield Estimates'!E20</f>
        <v>0.21050764736567557</v>
      </c>
      <c r="F74" s="111">
        <f>'Production Cost Summary'!D20/'Price Analysis'!E20</f>
        <v>1576.3404687500001</v>
      </c>
    </row>
    <row r="75" spans="2:6" x14ac:dyDescent="0.75">
      <c r="B75" s="4" t="s">
        <v>30</v>
      </c>
      <c r="C75" s="96">
        <f>'Production Cost Summary'!C21/'Yield Estimates'!E21</f>
        <v>4.3341283862068973</v>
      </c>
      <c r="D75" s="115">
        <f>'Production Cost Summary'!C21/'Price Analysis'!E21</f>
        <v>39.278038500000008</v>
      </c>
      <c r="E75" s="35">
        <f>'Production Cost Summary'!D21/'Yield Estimates'!E21</f>
        <v>6.9712152827586218</v>
      </c>
      <c r="F75" s="116">
        <f>'Production Cost Summary'!D21/'Price Analysis'!E21</f>
        <v>63.17663850000001</v>
      </c>
    </row>
    <row r="76" spans="2:6" x14ac:dyDescent="0.75">
      <c r="B76" s="4" t="s">
        <v>42</v>
      </c>
      <c r="C76" s="92">
        <f>'Production Cost Summary'!C22/'Yield Estimates'!E22</f>
        <v>0.14274652346193953</v>
      </c>
      <c r="D76" s="110">
        <f>'Production Cost Summary'!C22/'Price Analysis'!E22</f>
        <v>1006.5729117647059</v>
      </c>
      <c r="E76" s="5">
        <f>'Production Cost Summary'!D22/'Yield Estimates'!E22</f>
        <v>0.22249159124087595</v>
      </c>
      <c r="F76" s="111">
        <f>'Production Cost Summary'!D22/'Price Analysis'!E22</f>
        <v>1568.892911764706</v>
      </c>
    </row>
    <row r="77" spans="2:6" x14ac:dyDescent="0.75">
      <c r="B77" s="4" t="s">
        <v>31</v>
      </c>
      <c r="C77" s="96">
        <f>'Production Cost Summary'!C23/'Yield Estimates'!E23</f>
        <v>0.1354879640852974</v>
      </c>
      <c r="D77" s="115">
        <f>'Production Cost Summary'!C23/'Price Analysis'!E23</f>
        <v>1257.4976666666664</v>
      </c>
      <c r="E77" s="35">
        <f>'Production Cost Summary'!D23/'Yield Estimates'!E23</f>
        <v>0.2213190751964085</v>
      </c>
      <c r="F77" s="116">
        <f>'Production Cost Summary'!D23/'Price Analysis'!E23</f>
        <v>2054.1176666666665</v>
      </c>
    </row>
    <row r="78" spans="2:6" ht="26" thickBot="1" x14ac:dyDescent="0.8">
      <c r="B78" s="43" t="s">
        <v>116</v>
      </c>
      <c r="C78" s="92">
        <f>'Production Cost Summary'!C24/'Yield Estimates'!E24</f>
        <v>0.19302391646966113</v>
      </c>
      <c r="D78" s="110">
        <f>'Production Cost Summary'!C24/'Price Analysis'!E24</f>
        <v>587.87364000000002</v>
      </c>
      <c r="E78" s="5">
        <f>'Production Cost Summary'!D24/'Yield Estimates'!E24</f>
        <v>0.31857474389282897</v>
      </c>
      <c r="F78" s="111">
        <f>'Production Cost Summary'!D24/'Price Analysis'!E24</f>
        <v>970.25124000000005</v>
      </c>
    </row>
    <row r="79" spans="2:6" x14ac:dyDescent="0.75">
      <c r="B79" s="272" t="s">
        <v>186</v>
      </c>
      <c r="C79" s="272"/>
      <c r="D79" s="272"/>
      <c r="E79" s="272"/>
      <c r="F79" s="272"/>
    </row>
  </sheetData>
  <mergeCells count="25">
    <mergeCell ref="H2:T2"/>
    <mergeCell ref="M3:T3"/>
    <mergeCell ref="B56:B57"/>
    <mergeCell ref="C56:D56"/>
    <mergeCell ref="E56:F56"/>
    <mergeCell ref="H28:L28"/>
    <mergeCell ref="H3:H4"/>
    <mergeCell ref="I3:J3"/>
    <mergeCell ref="K3:L3"/>
    <mergeCell ref="H26:L26"/>
    <mergeCell ref="H27:L27"/>
    <mergeCell ref="B26:F26"/>
    <mergeCell ref="B27:F27"/>
    <mergeCell ref="B28:F28"/>
    <mergeCell ref="B2:F2"/>
    <mergeCell ref="B3:B4"/>
    <mergeCell ref="C3:D3"/>
    <mergeCell ref="E3:F3"/>
    <mergeCell ref="B79:F79"/>
    <mergeCell ref="B29:B30"/>
    <mergeCell ref="C29:D29"/>
    <mergeCell ref="E29:F29"/>
    <mergeCell ref="B52:F52"/>
    <mergeCell ref="B55:F55"/>
    <mergeCell ref="B53:F53"/>
  </mergeCells>
  <conditionalFormatting sqref="C5:F25">
    <cfRule type="cellIs" dxfId="6" priority="5" operator="lessThan">
      <formula>0</formula>
    </cfRule>
  </conditionalFormatting>
  <conditionalFormatting sqref="C31:F51">
    <cfRule type="cellIs" dxfId="5" priority="2" operator="lessThan">
      <formula>0</formula>
    </cfRule>
  </conditionalFormatting>
  <conditionalFormatting sqref="C58:F78">
    <cfRule type="cellIs" dxfId="4" priority="1" operator="lessThan">
      <formula>0</formula>
    </cfRule>
  </conditionalFormatting>
  <conditionalFormatting sqref="I5:L25">
    <cfRule type="cellIs" dxfId="3" priority="3" operator="lessThan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44519-71A7-4617-9FF1-A967E4D36998}">
  <dimension ref="B1:PD31"/>
  <sheetViews>
    <sheetView showGridLines="0" workbookViewId="0">
      <selection activeCell="OL4" sqref="OL4"/>
    </sheetView>
  </sheetViews>
  <sheetFormatPr defaultRowHeight="25.5" x14ac:dyDescent="0.75"/>
  <cols>
    <col min="1" max="1" width="1.90625" style="1" customWidth="1"/>
    <col min="2" max="2" width="10.26953125" style="1" bestFit="1" customWidth="1"/>
    <col min="3" max="3" width="31.453125" style="1" bestFit="1" customWidth="1"/>
    <col min="4" max="4" width="31.26953125" style="1" customWidth="1"/>
    <col min="5" max="20" width="11.90625" style="1" bestFit="1" customWidth="1"/>
    <col min="21" max="21" width="1.90625" style="1" customWidth="1"/>
    <col min="22" max="22" width="10.26953125" style="1" bestFit="1" customWidth="1"/>
    <col min="23" max="23" width="31.453125" style="1" bestFit="1" customWidth="1"/>
    <col min="24" max="24" width="31.26953125" style="1" customWidth="1"/>
    <col min="25" max="40" width="11.90625" style="1" bestFit="1" customWidth="1"/>
    <col min="41" max="41" width="1.90625" style="1" customWidth="1"/>
    <col min="42" max="42" width="10.26953125" style="1" bestFit="1" customWidth="1"/>
    <col min="43" max="43" width="31.453125" style="1" bestFit="1" customWidth="1"/>
    <col min="44" max="44" width="31.26953125" style="1" customWidth="1"/>
    <col min="45" max="60" width="11.90625" style="1" bestFit="1" customWidth="1"/>
    <col min="61" max="61" width="1.90625" style="1" customWidth="1"/>
    <col min="62" max="62" width="10.26953125" style="1" bestFit="1" customWidth="1"/>
    <col min="63" max="63" width="31.453125" style="1" bestFit="1" customWidth="1"/>
    <col min="64" max="64" width="31.26953125" style="1" customWidth="1"/>
    <col min="65" max="80" width="11.90625" style="1" bestFit="1" customWidth="1"/>
    <col min="81" max="81" width="1.90625" style="1" customWidth="1"/>
    <col min="82" max="82" width="10.26953125" style="1" bestFit="1" customWidth="1"/>
    <col min="83" max="83" width="31.453125" style="1" bestFit="1" customWidth="1"/>
    <col min="84" max="84" width="31.26953125" style="1" customWidth="1"/>
    <col min="85" max="100" width="11.90625" style="1" bestFit="1" customWidth="1"/>
    <col min="101" max="101" width="1.90625" style="1" customWidth="1"/>
    <col min="102" max="102" width="10.26953125" style="1" bestFit="1" customWidth="1"/>
    <col min="103" max="103" width="31.453125" style="1" bestFit="1" customWidth="1"/>
    <col min="104" max="104" width="31.26953125" style="1" customWidth="1"/>
    <col min="105" max="120" width="11.90625" style="1" bestFit="1" customWidth="1"/>
    <col min="121" max="121" width="1.90625" style="1" customWidth="1"/>
    <col min="122" max="122" width="10.26953125" style="1" bestFit="1" customWidth="1"/>
    <col min="123" max="123" width="31.453125" style="1" bestFit="1" customWidth="1"/>
    <col min="124" max="124" width="31.26953125" style="1" customWidth="1"/>
    <col min="125" max="140" width="11.90625" style="1" bestFit="1" customWidth="1"/>
    <col min="141" max="141" width="1.90625" style="1" customWidth="1"/>
    <col min="142" max="142" width="10.26953125" style="1" bestFit="1" customWidth="1"/>
    <col min="143" max="143" width="31.453125" style="1" bestFit="1" customWidth="1"/>
    <col min="144" max="144" width="31.26953125" style="1" customWidth="1"/>
    <col min="145" max="160" width="11.90625" style="1" bestFit="1" customWidth="1"/>
    <col min="161" max="161" width="1.90625" style="1" customWidth="1"/>
    <col min="162" max="162" width="10.26953125" style="1" bestFit="1" customWidth="1"/>
    <col min="163" max="163" width="31.453125" style="1" bestFit="1" customWidth="1"/>
    <col min="164" max="164" width="31.26953125" style="1" customWidth="1"/>
    <col min="165" max="180" width="11.90625" style="1" bestFit="1" customWidth="1"/>
    <col min="181" max="181" width="1.90625" style="1" customWidth="1"/>
    <col min="182" max="182" width="10.26953125" style="1" bestFit="1" customWidth="1"/>
    <col min="183" max="183" width="31.453125" style="1" bestFit="1" customWidth="1"/>
    <col min="184" max="184" width="31.26953125" style="1" customWidth="1"/>
    <col min="185" max="200" width="11.90625" style="1" bestFit="1" customWidth="1"/>
    <col min="201" max="201" width="1.90625" style="1" customWidth="1"/>
    <col min="202" max="202" width="10.26953125" style="1" bestFit="1" customWidth="1"/>
    <col min="203" max="203" width="31.453125" style="1" bestFit="1" customWidth="1"/>
    <col min="204" max="204" width="31.26953125" style="1" customWidth="1"/>
    <col min="205" max="220" width="11.90625" style="1" bestFit="1" customWidth="1"/>
    <col min="221" max="221" width="1.90625" style="1" customWidth="1"/>
    <col min="222" max="222" width="10.26953125" style="1" bestFit="1" customWidth="1"/>
    <col min="223" max="223" width="31.453125" style="1" bestFit="1" customWidth="1"/>
    <col min="224" max="224" width="31.26953125" style="1" customWidth="1"/>
    <col min="225" max="240" width="11.90625" style="1" bestFit="1" customWidth="1"/>
    <col min="241" max="241" width="1.90625" style="1" customWidth="1"/>
    <col min="242" max="242" width="10.26953125" style="1" bestFit="1" customWidth="1"/>
    <col min="243" max="243" width="31.453125" style="1" bestFit="1" customWidth="1"/>
    <col min="244" max="244" width="31.26953125" style="1" customWidth="1"/>
    <col min="245" max="260" width="11.90625" style="1" bestFit="1" customWidth="1"/>
    <col min="261" max="261" width="1.90625" style="1" customWidth="1"/>
    <col min="262" max="262" width="10.26953125" style="1" bestFit="1" customWidth="1"/>
    <col min="263" max="263" width="31.453125" style="1" bestFit="1" customWidth="1"/>
    <col min="264" max="264" width="31.26953125" style="1" customWidth="1"/>
    <col min="265" max="280" width="11.90625" style="1" bestFit="1" customWidth="1"/>
    <col min="281" max="281" width="1.90625" style="1" customWidth="1"/>
    <col min="282" max="282" width="13.54296875" style="1" bestFit="1" customWidth="1"/>
    <col min="283" max="283" width="31.453125" style="1" bestFit="1" customWidth="1"/>
    <col min="284" max="284" width="31.26953125" style="1" customWidth="1"/>
    <col min="285" max="300" width="11.90625" style="1" bestFit="1" customWidth="1"/>
    <col min="301" max="301" width="1.90625" style="1" customWidth="1"/>
    <col min="302" max="302" width="11.7265625" style="1" bestFit="1" customWidth="1"/>
    <col min="303" max="303" width="31.453125" style="1" bestFit="1" customWidth="1"/>
    <col min="304" max="304" width="31.26953125" style="1" customWidth="1"/>
    <col min="305" max="320" width="11.90625" style="1" bestFit="1" customWidth="1"/>
    <col min="321" max="321" width="1.90625" style="1" customWidth="1"/>
    <col min="322" max="322" width="11.7265625" style="1" bestFit="1" customWidth="1"/>
    <col min="323" max="323" width="31.453125" style="1" bestFit="1" customWidth="1"/>
    <col min="324" max="324" width="31.26953125" style="1" customWidth="1"/>
    <col min="325" max="340" width="11.90625" style="1" bestFit="1" customWidth="1"/>
    <col min="341" max="341" width="1.90625" style="1" customWidth="1"/>
    <col min="342" max="342" width="10.26953125" style="1" bestFit="1" customWidth="1"/>
    <col min="343" max="343" width="31.453125" style="1" bestFit="1" customWidth="1"/>
    <col min="344" max="344" width="31.26953125" style="1" customWidth="1"/>
    <col min="345" max="360" width="11.90625" style="1" bestFit="1" customWidth="1"/>
    <col min="361" max="361" width="1.90625" style="1" customWidth="1"/>
    <col min="362" max="362" width="11.7265625" style="1" bestFit="1" customWidth="1"/>
    <col min="363" max="363" width="31.453125" style="1" bestFit="1" customWidth="1"/>
    <col min="364" max="364" width="31.26953125" style="1" customWidth="1"/>
    <col min="365" max="380" width="11.90625" style="1" bestFit="1" customWidth="1"/>
    <col min="381" max="381" width="1.90625" style="1" customWidth="1"/>
    <col min="382" max="382" width="11.7265625" style="1" bestFit="1" customWidth="1"/>
    <col min="383" max="383" width="31.453125" style="1" bestFit="1" customWidth="1"/>
    <col min="384" max="384" width="31.26953125" style="1" customWidth="1"/>
    <col min="385" max="400" width="11.90625" style="1" bestFit="1" customWidth="1"/>
    <col min="401" max="401" width="1.90625" style="1" customWidth="1"/>
    <col min="402" max="402" width="11.7265625" style="1" bestFit="1" customWidth="1"/>
    <col min="403" max="403" width="31.453125" style="1" bestFit="1" customWidth="1"/>
    <col min="404" max="404" width="31.26953125" style="1" customWidth="1"/>
    <col min="405" max="420" width="11.90625" style="1" bestFit="1" customWidth="1"/>
    <col min="421" max="16384" width="8.7265625" style="1"/>
  </cols>
  <sheetData>
    <row r="1" spans="2:420" ht="9.5" customHeight="1" thickBot="1" x14ac:dyDescent="0.8"/>
    <row r="2" spans="2:420" ht="57" x14ac:dyDescent="1.65">
      <c r="B2" s="258" t="s">
        <v>19</v>
      </c>
      <c r="C2" s="259"/>
      <c r="D2" s="260"/>
      <c r="E2" s="300" t="s">
        <v>192</v>
      </c>
      <c r="F2" s="301"/>
      <c r="G2" s="301"/>
      <c r="H2" s="301"/>
      <c r="I2" s="301"/>
      <c r="J2" s="301"/>
      <c r="K2" s="301"/>
      <c r="L2" s="301"/>
      <c r="M2" s="301"/>
      <c r="N2" s="301"/>
      <c r="O2" s="301"/>
      <c r="P2" s="301"/>
      <c r="Q2" s="301"/>
      <c r="R2" s="301"/>
      <c r="S2" s="301"/>
      <c r="T2" s="302"/>
      <c r="V2" s="258" t="s">
        <v>37</v>
      </c>
      <c r="W2" s="259"/>
      <c r="X2" s="260"/>
      <c r="Y2" s="300" t="s">
        <v>192</v>
      </c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2"/>
      <c r="AP2" s="258" t="s">
        <v>22</v>
      </c>
      <c r="AQ2" s="259"/>
      <c r="AR2" s="260"/>
      <c r="AS2" s="300" t="s">
        <v>192</v>
      </c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2"/>
      <c r="BJ2" s="258" t="s">
        <v>23</v>
      </c>
      <c r="BK2" s="259"/>
      <c r="BL2" s="260"/>
      <c r="BM2" s="300" t="s">
        <v>192</v>
      </c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2"/>
      <c r="CD2" s="258" t="s">
        <v>24</v>
      </c>
      <c r="CE2" s="259"/>
      <c r="CF2" s="260"/>
      <c r="CG2" s="300" t="s">
        <v>192</v>
      </c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2"/>
      <c r="CX2" s="258" t="s">
        <v>34</v>
      </c>
      <c r="CY2" s="259"/>
      <c r="CZ2" s="260"/>
      <c r="DA2" s="300" t="s">
        <v>192</v>
      </c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2"/>
      <c r="DR2" s="258" t="s">
        <v>35</v>
      </c>
      <c r="DS2" s="259"/>
      <c r="DT2" s="260"/>
      <c r="DU2" s="300" t="s">
        <v>192</v>
      </c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2"/>
      <c r="EL2" s="258" t="s">
        <v>25</v>
      </c>
      <c r="EM2" s="259"/>
      <c r="EN2" s="260"/>
      <c r="EO2" s="300" t="s">
        <v>192</v>
      </c>
      <c r="EP2" s="301"/>
      <c r="EQ2" s="301"/>
      <c r="ER2" s="301"/>
      <c r="ES2" s="301"/>
      <c r="ET2" s="301"/>
      <c r="EU2" s="301"/>
      <c r="EV2" s="301"/>
      <c r="EW2" s="301"/>
      <c r="EX2" s="301"/>
      <c r="EY2" s="301"/>
      <c r="EZ2" s="301"/>
      <c r="FA2" s="301"/>
      <c r="FB2" s="301"/>
      <c r="FC2" s="301"/>
      <c r="FD2" s="302"/>
      <c r="FF2" s="258" t="s">
        <v>26</v>
      </c>
      <c r="FG2" s="259"/>
      <c r="FH2" s="260"/>
      <c r="FI2" s="300" t="s">
        <v>192</v>
      </c>
      <c r="FJ2" s="301"/>
      <c r="FK2" s="301"/>
      <c r="FL2" s="301"/>
      <c r="FM2" s="301"/>
      <c r="FN2" s="301"/>
      <c r="FO2" s="301"/>
      <c r="FP2" s="301"/>
      <c r="FQ2" s="301"/>
      <c r="FR2" s="301"/>
      <c r="FS2" s="301"/>
      <c r="FT2" s="301"/>
      <c r="FU2" s="301"/>
      <c r="FV2" s="301"/>
      <c r="FW2" s="301"/>
      <c r="FX2" s="302"/>
      <c r="FZ2" s="258" t="s">
        <v>39</v>
      </c>
      <c r="GA2" s="259"/>
      <c r="GB2" s="260"/>
      <c r="GC2" s="300" t="s">
        <v>192</v>
      </c>
      <c r="GD2" s="301"/>
      <c r="GE2" s="301"/>
      <c r="GF2" s="301"/>
      <c r="GG2" s="301"/>
      <c r="GH2" s="301"/>
      <c r="GI2" s="301"/>
      <c r="GJ2" s="301"/>
      <c r="GK2" s="301"/>
      <c r="GL2" s="301"/>
      <c r="GM2" s="301"/>
      <c r="GN2" s="301"/>
      <c r="GO2" s="301"/>
      <c r="GP2" s="301"/>
      <c r="GQ2" s="301"/>
      <c r="GR2" s="302"/>
      <c r="GT2" s="258" t="s">
        <v>38</v>
      </c>
      <c r="GU2" s="259"/>
      <c r="GV2" s="260"/>
      <c r="GW2" s="300" t="s">
        <v>192</v>
      </c>
      <c r="GX2" s="301"/>
      <c r="GY2" s="301"/>
      <c r="GZ2" s="301"/>
      <c r="HA2" s="301"/>
      <c r="HB2" s="301"/>
      <c r="HC2" s="301"/>
      <c r="HD2" s="301"/>
      <c r="HE2" s="301"/>
      <c r="HF2" s="301"/>
      <c r="HG2" s="301"/>
      <c r="HH2" s="301"/>
      <c r="HI2" s="301"/>
      <c r="HJ2" s="301"/>
      <c r="HK2" s="301"/>
      <c r="HL2" s="302"/>
      <c r="HN2" s="258" t="s">
        <v>27</v>
      </c>
      <c r="HO2" s="259"/>
      <c r="HP2" s="260"/>
      <c r="HQ2" s="300" t="s">
        <v>192</v>
      </c>
      <c r="HR2" s="301"/>
      <c r="HS2" s="301"/>
      <c r="HT2" s="301"/>
      <c r="HU2" s="301"/>
      <c r="HV2" s="301"/>
      <c r="HW2" s="301"/>
      <c r="HX2" s="301"/>
      <c r="HY2" s="301"/>
      <c r="HZ2" s="301"/>
      <c r="IA2" s="301"/>
      <c r="IB2" s="301"/>
      <c r="IC2" s="301"/>
      <c r="ID2" s="301"/>
      <c r="IE2" s="301"/>
      <c r="IF2" s="302"/>
      <c r="IH2" s="258" t="s">
        <v>28</v>
      </c>
      <c r="II2" s="259"/>
      <c r="IJ2" s="260"/>
      <c r="IK2" s="300" t="s">
        <v>192</v>
      </c>
      <c r="IL2" s="301"/>
      <c r="IM2" s="301"/>
      <c r="IN2" s="301"/>
      <c r="IO2" s="301"/>
      <c r="IP2" s="301"/>
      <c r="IQ2" s="301"/>
      <c r="IR2" s="301"/>
      <c r="IS2" s="301"/>
      <c r="IT2" s="301"/>
      <c r="IU2" s="301"/>
      <c r="IV2" s="301"/>
      <c r="IW2" s="301"/>
      <c r="IX2" s="301"/>
      <c r="IY2" s="301"/>
      <c r="IZ2" s="302"/>
      <c r="JB2" s="258" t="s">
        <v>29</v>
      </c>
      <c r="JC2" s="259"/>
      <c r="JD2" s="260"/>
      <c r="JE2" s="300" t="s">
        <v>192</v>
      </c>
      <c r="JF2" s="301"/>
      <c r="JG2" s="301"/>
      <c r="JH2" s="301"/>
      <c r="JI2" s="301"/>
      <c r="JJ2" s="301"/>
      <c r="JK2" s="301"/>
      <c r="JL2" s="301"/>
      <c r="JM2" s="301"/>
      <c r="JN2" s="301"/>
      <c r="JO2" s="301"/>
      <c r="JP2" s="301"/>
      <c r="JQ2" s="301"/>
      <c r="JR2" s="301"/>
      <c r="JS2" s="301"/>
      <c r="JT2" s="302"/>
      <c r="JV2" s="258" t="s">
        <v>33</v>
      </c>
      <c r="JW2" s="259"/>
      <c r="JX2" s="260"/>
      <c r="JY2" s="300" t="s">
        <v>192</v>
      </c>
      <c r="JZ2" s="301"/>
      <c r="KA2" s="301"/>
      <c r="KB2" s="301"/>
      <c r="KC2" s="301"/>
      <c r="KD2" s="301"/>
      <c r="KE2" s="301"/>
      <c r="KF2" s="301"/>
      <c r="KG2" s="301"/>
      <c r="KH2" s="301"/>
      <c r="KI2" s="301"/>
      <c r="KJ2" s="301"/>
      <c r="KK2" s="301"/>
      <c r="KL2" s="301"/>
      <c r="KM2" s="301"/>
      <c r="KN2" s="302"/>
      <c r="KP2" s="258" t="s">
        <v>40</v>
      </c>
      <c r="KQ2" s="259"/>
      <c r="KR2" s="260"/>
      <c r="KS2" s="300" t="s">
        <v>192</v>
      </c>
      <c r="KT2" s="301"/>
      <c r="KU2" s="301"/>
      <c r="KV2" s="301"/>
      <c r="KW2" s="301"/>
      <c r="KX2" s="301"/>
      <c r="KY2" s="301"/>
      <c r="KZ2" s="301"/>
      <c r="LA2" s="301"/>
      <c r="LB2" s="301"/>
      <c r="LC2" s="301"/>
      <c r="LD2" s="301"/>
      <c r="LE2" s="301"/>
      <c r="LF2" s="301"/>
      <c r="LG2" s="301"/>
      <c r="LH2" s="302"/>
      <c r="LJ2" s="258" t="s">
        <v>41</v>
      </c>
      <c r="LK2" s="259"/>
      <c r="LL2" s="260"/>
      <c r="LM2" s="300" t="s">
        <v>192</v>
      </c>
      <c r="LN2" s="301"/>
      <c r="LO2" s="301"/>
      <c r="LP2" s="301"/>
      <c r="LQ2" s="301"/>
      <c r="LR2" s="301"/>
      <c r="LS2" s="301"/>
      <c r="LT2" s="301"/>
      <c r="LU2" s="301"/>
      <c r="LV2" s="301"/>
      <c r="LW2" s="301"/>
      <c r="LX2" s="301"/>
      <c r="LY2" s="301"/>
      <c r="LZ2" s="301"/>
      <c r="MA2" s="301"/>
      <c r="MB2" s="302"/>
      <c r="MD2" s="258" t="s">
        <v>30</v>
      </c>
      <c r="ME2" s="259"/>
      <c r="MF2" s="260"/>
      <c r="MG2" s="300" t="s">
        <v>192</v>
      </c>
      <c r="MH2" s="301"/>
      <c r="MI2" s="301"/>
      <c r="MJ2" s="301"/>
      <c r="MK2" s="301"/>
      <c r="ML2" s="301"/>
      <c r="MM2" s="301"/>
      <c r="MN2" s="301"/>
      <c r="MO2" s="301"/>
      <c r="MP2" s="301"/>
      <c r="MQ2" s="301"/>
      <c r="MR2" s="301"/>
      <c r="MS2" s="301"/>
      <c r="MT2" s="301"/>
      <c r="MU2" s="301"/>
      <c r="MV2" s="302"/>
      <c r="MX2" s="258" t="s">
        <v>42</v>
      </c>
      <c r="MY2" s="259"/>
      <c r="MZ2" s="260"/>
      <c r="NA2" s="300" t="s">
        <v>192</v>
      </c>
      <c r="NB2" s="301"/>
      <c r="NC2" s="301"/>
      <c r="ND2" s="301"/>
      <c r="NE2" s="301"/>
      <c r="NF2" s="301"/>
      <c r="NG2" s="301"/>
      <c r="NH2" s="301"/>
      <c r="NI2" s="301"/>
      <c r="NJ2" s="301"/>
      <c r="NK2" s="301"/>
      <c r="NL2" s="301"/>
      <c r="NM2" s="301"/>
      <c r="NN2" s="301"/>
      <c r="NO2" s="301"/>
      <c r="NP2" s="302"/>
      <c r="NR2" s="258" t="s">
        <v>31</v>
      </c>
      <c r="NS2" s="259"/>
      <c r="NT2" s="260"/>
      <c r="NU2" s="300" t="s">
        <v>192</v>
      </c>
      <c r="NV2" s="301"/>
      <c r="NW2" s="301"/>
      <c r="NX2" s="301"/>
      <c r="NY2" s="301"/>
      <c r="NZ2" s="301"/>
      <c r="OA2" s="301"/>
      <c r="OB2" s="301"/>
      <c r="OC2" s="301"/>
      <c r="OD2" s="301"/>
      <c r="OE2" s="301"/>
      <c r="OF2" s="301"/>
      <c r="OG2" s="301"/>
      <c r="OH2" s="301"/>
      <c r="OI2" s="301"/>
      <c r="OJ2" s="302"/>
      <c r="OL2" s="258" t="s">
        <v>116</v>
      </c>
      <c r="OM2" s="259"/>
      <c r="ON2" s="260"/>
      <c r="OO2" s="300" t="s">
        <v>192</v>
      </c>
      <c r="OP2" s="301"/>
      <c r="OQ2" s="301"/>
      <c r="OR2" s="301"/>
      <c r="OS2" s="301"/>
      <c r="OT2" s="301"/>
      <c r="OU2" s="301"/>
      <c r="OV2" s="301"/>
      <c r="OW2" s="301"/>
      <c r="OX2" s="301"/>
      <c r="OY2" s="301"/>
      <c r="OZ2" s="301"/>
      <c r="PA2" s="301"/>
      <c r="PB2" s="301"/>
      <c r="PC2" s="301"/>
      <c r="PD2" s="302"/>
    </row>
    <row r="3" spans="2:420" ht="32.5" thickBot="1" x14ac:dyDescent="1">
      <c r="B3" s="163" t="s">
        <v>110</v>
      </c>
      <c r="C3" s="164" t="s">
        <v>107</v>
      </c>
      <c r="D3" s="165" t="s">
        <v>108</v>
      </c>
      <c r="E3" s="303">
        <v>0.05</v>
      </c>
      <c r="F3" s="304"/>
      <c r="G3" s="304">
        <v>0.1</v>
      </c>
      <c r="H3" s="304"/>
      <c r="I3" s="304">
        <v>0.15</v>
      </c>
      <c r="J3" s="304"/>
      <c r="K3" s="304">
        <v>0.2</v>
      </c>
      <c r="L3" s="304"/>
      <c r="M3" s="304">
        <v>0.25</v>
      </c>
      <c r="N3" s="304"/>
      <c r="O3" s="304">
        <v>0.3</v>
      </c>
      <c r="P3" s="304"/>
      <c r="Q3" s="304">
        <v>0.35</v>
      </c>
      <c r="R3" s="304"/>
      <c r="S3" s="304">
        <v>0.4</v>
      </c>
      <c r="T3" s="305"/>
      <c r="V3" s="163" t="s">
        <v>110</v>
      </c>
      <c r="W3" s="164" t="s">
        <v>107</v>
      </c>
      <c r="X3" s="165" t="s">
        <v>108</v>
      </c>
      <c r="Y3" s="303">
        <v>0.05</v>
      </c>
      <c r="Z3" s="304"/>
      <c r="AA3" s="304">
        <v>0.1</v>
      </c>
      <c r="AB3" s="304"/>
      <c r="AC3" s="304">
        <v>0.15</v>
      </c>
      <c r="AD3" s="304"/>
      <c r="AE3" s="304">
        <v>0.2</v>
      </c>
      <c r="AF3" s="304"/>
      <c r="AG3" s="304">
        <v>0.25</v>
      </c>
      <c r="AH3" s="304"/>
      <c r="AI3" s="304">
        <v>0.3</v>
      </c>
      <c r="AJ3" s="304"/>
      <c r="AK3" s="304">
        <v>0.35</v>
      </c>
      <c r="AL3" s="304"/>
      <c r="AM3" s="304">
        <v>0.4</v>
      </c>
      <c r="AN3" s="305"/>
      <c r="AP3" s="163" t="s">
        <v>110</v>
      </c>
      <c r="AQ3" s="164" t="s">
        <v>107</v>
      </c>
      <c r="AR3" s="165" t="s">
        <v>108</v>
      </c>
      <c r="AS3" s="303">
        <v>0.05</v>
      </c>
      <c r="AT3" s="304"/>
      <c r="AU3" s="304">
        <v>0.1</v>
      </c>
      <c r="AV3" s="304"/>
      <c r="AW3" s="304">
        <v>0.15</v>
      </c>
      <c r="AX3" s="304"/>
      <c r="AY3" s="304">
        <v>0.2</v>
      </c>
      <c r="AZ3" s="304"/>
      <c r="BA3" s="304">
        <v>0.25</v>
      </c>
      <c r="BB3" s="304"/>
      <c r="BC3" s="304">
        <v>0.3</v>
      </c>
      <c r="BD3" s="304"/>
      <c r="BE3" s="304">
        <v>0.35</v>
      </c>
      <c r="BF3" s="304"/>
      <c r="BG3" s="304">
        <v>0.4</v>
      </c>
      <c r="BH3" s="305"/>
      <c r="BJ3" s="163" t="s">
        <v>110</v>
      </c>
      <c r="BK3" s="164" t="s">
        <v>107</v>
      </c>
      <c r="BL3" s="165" t="s">
        <v>108</v>
      </c>
      <c r="BM3" s="303">
        <v>0.05</v>
      </c>
      <c r="BN3" s="304"/>
      <c r="BO3" s="304">
        <v>0.1</v>
      </c>
      <c r="BP3" s="304"/>
      <c r="BQ3" s="304">
        <v>0.15</v>
      </c>
      <c r="BR3" s="304"/>
      <c r="BS3" s="304">
        <v>0.2</v>
      </c>
      <c r="BT3" s="304"/>
      <c r="BU3" s="304">
        <v>0.25</v>
      </c>
      <c r="BV3" s="304"/>
      <c r="BW3" s="304">
        <v>0.3</v>
      </c>
      <c r="BX3" s="304"/>
      <c r="BY3" s="304">
        <v>0.35</v>
      </c>
      <c r="BZ3" s="304"/>
      <c r="CA3" s="304">
        <v>0.4</v>
      </c>
      <c r="CB3" s="305"/>
      <c r="CD3" s="163" t="s">
        <v>110</v>
      </c>
      <c r="CE3" s="164" t="s">
        <v>107</v>
      </c>
      <c r="CF3" s="165" t="s">
        <v>108</v>
      </c>
      <c r="CG3" s="303">
        <v>0.05</v>
      </c>
      <c r="CH3" s="304"/>
      <c r="CI3" s="304">
        <v>0.1</v>
      </c>
      <c r="CJ3" s="304"/>
      <c r="CK3" s="304">
        <v>0.15</v>
      </c>
      <c r="CL3" s="304"/>
      <c r="CM3" s="304">
        <v>0.2</v>
      </c>
      <c r="CN3" s="304"/>
      <c r="CO3" s="304">
        <v>0.25</v>
      </c>
      <c r="CP3" s="304"/>
      <c r="CQ3" s="304">
        <v>0.3</v>
      </c>
      <c r="CR3" s="304"/>
      <c r="CS3" s="304">
        <v>0.35</v>
      </c>
      <c r="CT3" s="304"/>
      <c r="CU3" s="304">
        <v>0.4</v>
      </c>
      <c r="CV3" s="305"/>
      <c r="CX3" s="163" t="s">
        <v>110</v>
      </c>
      <c r="CY3" s="164" t="s">
        <v>107</v>
      </c>
      <c r="CZ3" s="165" t="s">
        <v>108</v>
      </c>
      <c r="DA3" s="303">
        <v>0.05</v>
      </c>
      <c r="DB3" s="304"/>
      <c r="DC3" s="304">
        <v>0.1</v>
      </c>
      <c r="DD3" s="304"/>
      <c r="DE3" s="304">
        <v>0.15</v>
      </c>
      <c r="DF3" s="304"/>
      <c r="DG3" s="304">
        <v>0.2</v>
      </c>
      <c r="DH3" s="304"/>
      <c r="DI3" s="304">
        <v>0.25</v>
      </c>
      <c r="DJ3" s="304"/>
      <c r="DK3" s="304">
        <v>0.3</v>
      </c>
      <c r="DL3" s="304"/>
      <c r="DM3" s="304">
        <v>0.35</v>
      </c>
      <c r="DN3" s="304"/>
      <c r="DO3" s="304">
        <v>0.4</v>
      </c>
      <c r="DP3" s="305"/>
      <c r="DR3" s="163" t="s">
        <v>110</v>
      </c>
      <c r="DS3" s="164" t="s">
        <v>107</v>
      </c>
      <c r="DT3" s="165" t="s">
        <v>108</v>
      </c>
      <c r="DU3" s="303">
        <v>0.05</v>
      </c>
      <c r="DV3" s="304"/>
      <c r="DW3" s="304">
        <v>0.1</v>
      </c>
      <c r="DX3" s="304"/>
      <c r="DY3" s="304">
        <v>0.15</v>
      </c>
      <c r="DZ3" s="304"/>
      <c r="EA3" s="304">
        <v>0.2</v>
      </c>
      <c r="EB3" s="304"/>
      <c r="EC3" s="304">
        <v>0.25</v>
      </c>
      <c r="ED3" s="304"/>
      <c r="EE3" s="304">
        <v>0.3</v>
      </c>
      <c r="EF3" s="304"/>
      <c r="EG3" s="304">
        <v>0.35</v>
      </c>
      <c r="EH3" s="304"/>
      <c r="EI3" s="304">
        <v>0.4</v>
      </c>
      <c r="EJ3" s="305"/>
      <c r="EL3" s="163" t="s">
        <v>110</v>
      </c>
      <c r="EM3" s="164" t="s">
        <v>107</v>
      </c>
      <c r="EN3" s="165" t="s">
        <v>108</v>
      </c>
      <c r="EO3" s="303">
        <v>0.05</v>
      </c>
      <c r="EP3" s="304"/>
      <c r="EQ3" s="304">
        <v>0.1</v>
      </c>
      <c r="ER3" s="304"/>
      <c r="ES3" s="304">
        <v>0.15</v>
      </c>
      <c r="ET3" s="304"/>
      <c r="EU3" s="304">
        <v>0.2</v>
      </c>
      <c r="EV3" s="304"/>
      <c r="EW3" s="304">
        <v>0.25</v>
      </c>
      <c r="EX3" s="304"/>
      <c r="EY3" s="304">
        <v>0.3</v>
      </c>
      <c r="EZ3" s="304"/>
      <c r="FA3" s="304">
        <v>0.35</v>
      </c>
      <c r="FB3" s="304"/>
      <c r="FC3" s="304">
        <v>0.4</v>
      </c>
      <c r="FD3" s="305"/>
      <c r="FF3" s="163" t="s">
        <v>110</v>
      </c>
      <c r="FG3" s="164" t="s">
        <v>107</v>
      </c>
      <c r="FH3" s="165" t="s">
        <v>108</v>
      </c>
      <c r="FI3" s="303">
        <v>0.05</v>
      </c>
      <c r="FJ3" s="304"/>
      <c r="FK3" s="304">
        <v>0.1</v>
      </c>
      <c r="FL3" s="304"/>
      <c r="FM3" s="304">
        <v>0.15</v>
      </c>
      <c r="FN3" s="304"/>
      <c r="FO3" s="304">
        <v>0.2</v>
      </c>
      <c r="FP3" s="304"/>
      <c r="FQ3" s="304">
        <v>0.25</v>
      </c>
      <c r="FR3" s="304"/>
      <c r="FS3" s="304">
        <v>0.3</v>
      </c>
      <c r="FT3" s="304"/>
      <c r="FU3" s="304">
        <v>0.35</v>
      </c>
      <c r="FV3" s="304"/>
      <c r="FW3" s="304">
        <v>0.4</v>
      </c>
      <c r="FX3" s="305"/>
      <c r="FZ3" s="163" t="s">
        <v>110</v>
      </c>
      <c r="GA3" s="164" t="s">
        <v>107</v>
      </c>
      <c r="GB3" s="165" t="s">
        <v>108</v>
      </c>
      <c r="GC3" s="303">
        <v>0.05</v>
      </c>
      <c r="GD3" s="304"/>
      <c r="GE3" s="304">
        <v>0.1</v>
      </c>
      <c r="GF3" s="304"/>
      <c r="GG3" s="304">
        <v>0.15</v>
      </c>
      <c r="GH3" s="304"/>
      <c r="GI3" s="304">
        <v>0.2</v>
      </c>
      <c r="GJ3" s="304"/>
      <c r="GK3" s="304">
        <v>0.25</v>
      </c>
      <c r="GL3" s="304"/>
      <c r="GM3" s="304">
        <v>0.3</v>
      </c>
      <c r="GN3" s="304"/>
      <c r="GO3" s="304">
        <v>0.35</v>
      </c>
      <c r="GP3" s="304"/>
      <c r="GQ3" s="304">
        <v>0.4</v>
      </c>
      <c r="GR3" s="305"/>
      <c r="GT3" s="163" t="s">
        <v>110</v>
      </c>
      <c r="GU3" s="164" t="s">
        <v>107</v>
      </c>
      <c r="GV3" s="165" t="s">
        <v>108</v>
      </c>
      <c r="GW3" s="303">
        <v>0.05</v>
      </c>
      <c r="GX3" s="304"/>
      <c r="GY3" s="304">
        <v>0.1</v>
      </c>
      <c r="GZ3" s="304"/>
      <c r="HA3" s="304">
        <v>0.15</v>
      </c>
      <c r="HB3" s="304"/>
      <c r="HC3" s="304">
        <v>0.2</v>
      </c>
      <c r="HD3" s="304"/>
      <c r="HE3" s="304">
        <v>0.25</v>
      </c>
      <c r="HF3" s="304"/>
      <c r="HG3" s="304">
        <v>0.3</v>
      </c>
      <c r="HH3" s="304"/>
      <c r="HI3" s="304">
        <v>0.35</v>
      </c>
      <c r="HJ3" s="304"/>
      <c r="HK3" s="304">
        <v>0.4</v>
      </c>
      <c r="HL3" s="305"/>
      <c r="HN3" s="163" t="s">
        <v>110</v>
      </c>
      <c r="HO3" s="164" t="s">
        <v>107</v>
      </c>
      <c r="HP3" s="165" t="s">
        <v>108</v>
      </c>
      <c r="HQ3" s="303">
        <v>0.05</v>
      </c>
      <c r="HR3" s="304"/>
      <c r="HS3" s="304">
        <v>0.1</v>
      </c>
      <c r="HT3" s="304"/>
      <c r="HU3" s="304">
        <v>0.15</v>
      </c>
      <c r="HV3" s="304"/>
      <c r="HW3" s="304">
        <v>0.2</v>
      </c>
      <c r="HX3" s="304"/>
      <c r="HY3" s="304">
        <v>0.25</v>
      </c>
      <c r="HZ3" s="304"/>
      <c r="IA3" s="304">
        <v>0.3</v>
      </c>
      <c r="IB3" s="304"/>
      <c r="IC3" s="304">
        <v>0.35</v>
      </c>
      <c r="ID3" s="304"/>
      <c r="IE3" s="304">
        <v>0.4</v>
      </c>
      <c r="IF3" s="305"/>
      <c r="IH3" s="163" t="s">
        <v>110</v>
      </c>
      <c r="II3" s="164" t="s">
        <v>107</v>
      </c>
      <c r="IJ3" s="165" t="s">
        <v>108</v>
      </c>
      <c r="IK3" s="303">
        <v>0.05</v>
      </c>
      <c r="IL3" s="304"/>
      <c r="IM3" s="304">
        <v>0.1</v>
      </c>
      <c r="IN3" s="304"/>
      <c r="IO3" s="304">
        <v>0.15</v>
      </c>
      <c r="IP3" s="304"/>
      <c r="IQ3" s="304">
        <v>0.2</v>
      </c>
      <c r="IR3" s="304"/>
      <c r="IS3" s="304">
        <v>0.25</v>
      </c>
      <c r="IT3" s="304"/>
      <c r="IU3" s="304">
        <v>0.3</v>
      </c>
      <c r="IV3" s="304"/>
      <c r="IW3" s="304">
        <v>0.35</v>
      </c>
      <c r="IX3" s="304"/>
      <c r="IY3" s="304">
        <v>0.4</v>
      </c>
      <c r="IZ3" s="305"/>
      <c r="JB3" s="163" t="s">
        <v>110</v>
      </c>
      <c r="JC3" s="164" t="s">
        <v>107</v>
      </c>
      <c r="JD3" s="165" t="s">
        <v>108</v>
      </c>
      <c r="JE3" s="303">
        <v>0.05</v>
      </c>
      <c r="JF3" s="304"/>
      <c r="JG3" s="304">
        <v>0.1</v>
      </c>
      <c r="JH3" s="304"/>
      <c r="JI3" s="304">
        <v>0.15</v>
      </c>
      <c r="JJ3" s="304"/>
      <c r="JK3" s="304">
        <v>0.2</v>
      </c>
      <c r="JL3" s="304"/>
      <c r="JM3" s="304">
        <v>0.25</v>
      </c>
      <c r="JN3" s="304"/>
      <c r="JO3" s="304">
        <v>0.3</v>
      </c>
      <c r="JP3" s="304"/>
      <c r="JQ3" s="304">
        <v>0.35</v>
      </c>
      <c r="JR3" s="304"/>
      <c r="JS3" s="304">
        <v>0.4</v>
      </c>
      <c r="JT3" s="305"/>
      <c r="JV3" s="163" t="s">
        <v>110</v>
      </c>
      <c r="JW3" s="164" t="s">
        <v>107</v>
      </c>
      <c r="JX3" s="165" t="s">
        <v>108</v>
      </c>
      <c r="JY3" s="303">
        <v>0.05</v>
      </c>
      <c r="JZ3" s="304"/>
      <c r="KA3" s="304">
        <v>0.1</v>
      </c>
      <c r="KB3" s="304"/>
      <c r="KC3" s="304">
        <v>0.15</v>
      </c>
      <c r="KD3" s="304"/>
      <c r="KE3" s="304">
        <v>0.2</v>
      </c>
      <c r="KF3" s="304"/>
      <c r="KG3" s="304">
        <v>0.25</v>
      </c>
      <c r="KH3" s="304"/>
      <c r="KI3" s="304">
        <v>0.3</v>
      </c>
      <c r="KJ3" s="304"/>
      <c r="KK3" s="304">
        <v>0.35</v>
      </c>
      <c r="KL3" s="304"/>
      <c r="KM3" s="304">
        <v>0.4</v>
      </c>
      <c r="KN3" s="305"/>
      <c r="KP3" s="163" t="s">
        <v>110</v>
      </c>
      <c r="KQ3" s="164" t="s">
        <v>107</v>
      </c>
      <c r="KR3" s="165" t="s">
        <v>108</v>
      </c>
      <c r="KS3" s="303">
        <v>0.05</v>
      </c>
      <c r="KT3" s="304"/>
      <c r="KU3" s="304">
        <v>0.1</v>
      </c>
      <c r="KV3" s="304"/>
      <c r="KW3" s="304">
        <v>0.15</v>
      </c>
      <c r="KX3" s="304"/>
      <c r="KY3" s="304">
        <v>0.2</v>
      </c>
      <c r="KZ3" s="304"/>
      <c r="LA3" s="304">
        <v>0.25</v>
      </c>
      <c r="LB3" s="304"/>
      <c r="LC3" s="304">
        <v>0.3</v>
      </c>
      <c r="LD3" s="304"/>
      <c r="LE3" s="304">
        <v>0.35</v>
      </c>
      <c r="LF3" s="304"/>
      <c r="LG3" s="304">
        <v>0.4</v>
      </c>
      <c r="LH3" s="305"/>
      <c r="LJ3" s="163" t="s">
        <v>110</v>
      </c>
      <c r="LK3" s="164" t="s">
        <v>107</v>
      </c>
      <c r="LL3" s="165" t="s">
        <v>108</v>
      </c>
      <c r="LM3" s="303">
        <v>0.05</v>
      </c>
      <c r="LN3" s="304"/>
      <c r="LO3" s="304">
        <v>0.1</v>
      </c>
      <c r="LP3" s="304"/>
      <c r="LQ3" s="304">
        <v>0.15</v>
      </c>
      <c r="LR3" s="304"/>
      <c r="LS3" s="304">
        <v>0.2</v>
      </c>
      <c r="LT3" s="304"/>
      <c r="LU3" s="304">
        <v>0.25</v>
      </c>
      <c r="LV3" s="304"/>
      <c r="LW3" s="304">
        <v>0.3</v>
      </c>
      <c r="LX3" s="304"/>
      <c r="LY3" s="304">
        <v>0.35</v>
      </c>
      <c r="LZ3" s="304"/>
      <c r="MA3" s="304">
        <v>0.4</v>
      </c>
      <c r="MB3" s="305"/>
      <c r="MD3" s="163" t="s">
        <v>110</v>
      </c>
      <c r="ME3" s="164" t="s">
        <v>107</v>
      </c>
      <c r="MF3" s="165" t="s">
        <v>108</v>
      </c>
      <c r="MG3" s="303">
        <v>0.05</v>
      </c>
      <c r="MH3" s="304"/>
      <c r="MI3" s="304">
        <v>0.1</v>
      </c>
      <c r="MJ3" s="304"/>
      <c r="MK3" s="304">
        <v>0.15</v>
      </c>
      <c r="ML3" s="304"/>
      <c r="MM3" s="304">
        <v>0.2</v>
      </c>
      <c r="MN3" s="304"/>
      <c r="MO3" s="304">
        <v>0.25</v>
      </c>
      <c r="MP3" s="304"/>
      <c r="MQ3" s="304">
        <v>0.3</v>
      </c>
      <c r="MR3" s="304"/>
      <c r="MS3" s="304">
        <v>0.35</v>
      </c>
      <c r="MT3" s="304"/>
      <c r="MU3" s="304">
        <v>0.4</v>
      </c>
      <c r="MV3" s="305"/>
      <c r="MX3" s="163" t="s">
        <v>110</v>
      </c>
      <c r="MY3" s="164" t="s">
        <v>107</v>
      </c>
      <c r="MZ3" s="165" t="s">
        <v>108</v>
      </c>
      <c r="NA3" s="303">
        <v>0.05</v>
      </c>
      <c r="NB3" s="304"/>
      <c r="NC3" s="304">
        <v>0.1</v>
      </c>
      <c r="ND3" s="304"/>
      <c r="NE3" s="304">
        <v>0.15</v>
      </c>
      <c r="NF3" s="304"/>
      <c r="NG3" s="304">
        <v>0.2</v>
      </c>
      <c r="NH3" s="304"/>
      <c r="NI3" s="304">
        <v>0.25</v>
      </c>
      <c r="NJ3" s="304"/>
      <c r="NK3" s="304">
        <v>0.3</v>
      </c>
      <c r="NL3" s="304"/>
      <c r="NM3" s="304">
        <v>0.35</v>
      </c>
      <c r="NN3" s="304"/>
      <c r="NO3" s="304">
        <v>0.4</v>
      </c>
      <c r="NP3" s="305"/>
      <c r="NR3" s="163" t="s">
        <v>110</v>
      </c>
      <c r="NS3" s="164" t="s">
        <v>107</v>
      </c>
      <c r="NT3" s="165" t="s">
        <v>108</v>
      </c>
      <c r="NU3" s="303">
        <v>0.05</v>
      </c>
      <c r="NV3" s="304"/>
      <c r="NW3" s="304">
        <v>0.1</v>
      </c>
      <c r="NX3" s="304"/>
      <c r="NY3" s="304">
        <v>0.15</v>
      </c>
      <c r="NZ3" s="304"/>
      <c r="OA3" s="304">
        <v>0.2</v>
      </c>
      <c r="OB3" s="304"/>
      <c r="OC3" s="304">
        <v>0.25</v>
      </c>
      <c r="OD3" s="304"/>
      <c r="OE3" s="304">
        <v>0.3</v>
      </c>
      <c r="OF3" s="304"/>
      <c r="OG3" s="304">
        <v>0.35</v>
      </c>
      <c r="OH3" s="304"/>
      <c r="OI3" s="304">
        <v>0.4</v>
      </c>
      <c r="OJ3" s="305"/>
      <c r="OL3" s="163" t="s">
        <v>110</v>
      </c>
      <c r="OM3" s="164" t="s">
        <v>107</v>
      </c>
      <c r="ON3" s="165" t="s">
        <v>108</v>
      </c>
      <c r="OO3" s="303">
        <v>0.05</v>
      </c>
      <c r="OP3" s="304"/>
      <c r="OQ3" s="304">
        <v>0.1</v>
      </c>
      <c r="OR3" s="304"/>
      <c r="OS3" s="304">
        <v>0.15</v>
      </c>
      <c r="OT3" s="304"/>
      <c r="OU3" s="304">
        <v>0.2</v>
      </c>
      <c r="OV3" s="304"/>
      <c r="OW3" s="304">
        <v>0.25</v>
      </c>
      <c r="OX3" s="304"/>
      <c r="OY3" s="304">
        <v>0.3</v>
      </c>
      <c r="OZ3" s="304"/>
      <c r="PA3" s="304">
        <v>0.35</v>
      </c>
      <c r="PB3" s="304"/>
      <c r="PC3" s="304">
        <v>0.4</v>
      </c>
      <c r="PD3" s="305"/>
    </row>
    <row r="4" spans="2:420" ht="26" thickBot="1" x14ac:dyDescent="0.8">
      <c r="B4" s="192"/>
      <c r="C4" s="195" t="e">
        <f>'Production Cost Summary'!$C$4/' Margin Analysis'!B4</f>
        <v>#DIV/0!</v>
      </c>
      <c r="D4" s="196" t="e">
        <f>'Production Cost Summary'!$D$4/' Margin Analysis'!B4</f>
        <v>#DIV/0!</v>
      </c>
      <c r="E4" s="197" t="e">
        <f>C4*1.05</f>
        <v>#DIV/0!</v>
      </c>
      <c r="F4" s="198" t="e">
        <f>D4*1.05</f>
        <v>#DIV/0!</v>
      </c>
      <c r="G4" s="197" t="e">
        <f>C4*1.1</f>
        <v>#DIV/0!</v>
      </c>
      <c r="H4" s="198" t="e">
        <f>D4*1.1</f>
        <v>#DIV/0!</v>
      </c>
      <c r="I4" s="197" t="e">
        <f>C4*1.15</f>
        <v>#DIV/0!</v>
      </c>
      <c r="J4" s="198" t="e">
        <f>D4*1.15</f>
        <v>#DIV/0!</v>
      </c>
      <c r="K4" s="197" t="e">
        <f>C4*1.2</f>
        <v>#DIV/0!</v>
      </c>
      <c r="L4" s="198" t="e">
        <f>D4*1.2</f>
        <v>#DIV/0!</v>
      </c>
      <c r="M4" s="197" t="e">
        <f>C4*1.25</f>
        <v>#DIV/0!</v>
      </c>
      <c r="N4" s="198" t="e">
        <f>D4*1.25</f>
        <v>#DIV/0!</v>
      </c>
      <c r="O4" s="197" t="e">
        <f>C4*1.3</f>
        <v>#DIV/0!</v>
      </c>
      <c r="P4" s="198" t="e">
        <f>D4*1.3</f>
        <v>#DIV/0!</v>
      </c>
      <c r="Q4" s="197" t="e">
        <f>C4*1.35</f>
        <v>#DIV/0!</v>
      </c>
      <c r="R4" s="198" t="e">
        <f>D4*1.35</f>
        <v>#DIV/0!</v>
      </c>
      <c r="S4" s="195" t="e">
        <f>C4*1.4</f>
        <v>#DIV/0!</v>
      </c>
      <c r="T4" s="198" t="e">
        <f>D4*1.4</f>
        <v>#DIV/0!</v>
      </c>
      <c r="V4" s="192"/>
      <c r="W4" s="195" t="e">
        <f>'Production Cost Summary'!$C$5/' Margin Analysis'!V4</f>
        <v>#DIV/0!</v>
      </c>
      <c r="X4" s="196" t="e">
        <f>'Production Cost Summary'!$D$5/' Margin Analysis'!V4</f>
        <v>#DIV/0!</v>
      </c>
      <c r="Y4" s="197" t="e">
        <f>W4*1.05</f>
        <v>#DIV/0!</v>
      </c>
      <c r="Z4" s="198" t="e">
        <f>X4*1.05</f>
        <v>#DIV/0!</v>
      </c>
      <c r="AA4" s="197" t="e">
        <f>W4*1.1</f>
        <v>#DIV/0!</v>
      </c>
      <c r="AB4" s="198" t="e">
        <f>X4*1.1</f>
        <v>#DIV/0!</v>
      </c>
      <c r="AC4" s="197" t="e">
        <f>W4*1.15</f>
        <v>#DIV/0!</v>
      </c>
      <c r="AD4" s="198" t="e">
        <f>X4*1.15</f>
        <v>#DIV/0!</v>
      </c>
      <c r="AE4" s="197" t="e">
        <f>W4*1.2</f>
        <v>#DIV/0!</v>
      </c>
      <c r="AF4" s="198" t="e">
        <f>X4*1.2</f>
        <v>#DIV/0!</v>
      </c>
      <c r="AG4" s="197" t="e">
        <f>W4*1.25</f>
        <v>#DIV/0!</v>
      </c>
      <c r="AH4" s="198" t="e">
        <f>X4*1.25</f>
        <v>#DIV/0!</v>
      </c>
      <c r="AI4" s="197" t="e">
        <f>W4*1.3</f>
        <v>#DIV/0!</v>
      </c>
      <c r="AJ4" s="198" t="e">
        <f>X4*1.3</f>
        <v>#DIV/0!</v>
      </c>
      <c r="AK4" s="197" t="e">
        <f>W4*1.35</f>
        <v>#DIV/0!</v>
      </c>
      <c r="AL4" s="198" t="e">
        <f>X4*1.35</f>
        <v>#DIV/0!</v>
      </c>
      <c r="AM4" s="195" t="e">
        <f>W4*1.4</f>
        <v>#DIV/0!</v>
      </c>
      <c r="AN4" s="198" t="e">
        <f>X4*1.4</f>
        <v>#DIV/0!</v>
      </c>
      <c r="AP4" s="192"/>
      <c r="AQ4" s="195" t="e">
        <f>'Production Cost Summary'!$C$6/' Margin Analysis'!AP4</f>
        <v>#DIV/0!</v>
      </c>
      <c r="AR4" s="196" t="e">
        <f>'Production Cost Summary'!$D$6/' Margin Analysis'!AP4</f>
        <v>#DIV/0!</v>
      </c>
      <c r="AS4" s="197" t="e">
        <f>AQ4*1.05</f>
        <v>#DIV/0!</v>
      </c>
      <c r="AT4" s="198" t="e">
        <f>AR4*1.05</f>
        <v>#DIV/0!</v>
      </c>
      <c r="AU4" s="197" t="e">
        <f>AQ4*1.1</f>
        <v>#DIV/0!</v>
      </c>
      <c r="AV4" s="198" t="e">
        <f>AR4*1.1</f>
        <v>#DIV/0!</v>
      </c>
      <c r="AW4" s="197" t="e">
        <f>AQ4*1.15</f>
        <v>#DIV/0!</v>
      </c>
      <c r="AX4" s="198" t="e">
        <f>AR4*1.15</f>
        <v>#DIV/0!</v>
      </c>
      <c r="AY4" s="197" t="e">
        <f>AQ4*1.2</f>
        <v>#DIV/0!</v>
      </c>
      <c r="AZ4" s="198" t="e">
        <f>AR4*1.2</f>
        <v>#DIV/0!</v>
      </c>
      <c r="BA4" s="197" t="e">
        <f>AQ4*1.25</f>
        <v>#DIV/0!</v>
      </c>
      <c r="BB4" s="198" t="e">
        <f>AR4*1.25</f>
        <v>#DIV/0!</v>
      </c>
      <c r="BC4" s="197" t="e">
        <f>AQ4*1.3</f>
        <v>#DIV/0!</v>
      </c>
      <c r="BD4" s="198" t="e">
        <f>AR4*1.3</f>
        <v>#DIV/0!</v>
      </c>
      <c r="BE4" s="197" t="e">
        <f>AQ4*1.35</f>
        <v>#DIV/0!</v>
      </c>
      <c r="BF4" s="198" t="e">
        <f>AR4*1.35</f>
        <v>#DIV/0!</v>
      </c>
      <c r="BG4" s="195" t="e">
        <f>AQ4*1.4</f>
        <v>#DIV/0!</v>
      </c>
      <c r="BH4" s="198" t="e">
        <f>AR4*1.4</f>
        <v>#DIV/0!</v>
      </c>
      <c r="BJ4" s="192"/>
      <c r="BK4" s="195" t="e">
        <f>'Production Cost Summary'!$C$7/' Margin Analysis'!BJ4</f>
        <v>#DIV/0!</v>
      </c>
      <c r="BL4" s="196" t="e">
        <f>'Production Cost Summary'!$D$7/' Margin Analysis'!BJ4</f>
        <v>#DIV/0!</v>
      </c>
      <c r="BM4" s="197" t="e">
        <f>BK4*1.05</f>
        <v>#DIV/0!</v>
      </c>
      <c r="BN4" s="198" t="e">
        <f>BL4*1.05</f>
        <v>#DIV/0!</v>
      </c>
      <c r="BO4" s="197" t="e">
        <f>BK4*1.1</f>
        <v>#DIV/0!</v>
      </c>
      <c r="BP4" s="198" t="e">
        <f>BL4*1.1</f>
        <v>#DIV/0!</v>
      </c>
      <c r="BQ4" s="197" t="e">
        <f>BK4*1.15</f>
        <v>#DIV/0!</v>
      </c>
      <c r="BR4" s="198" t="e">
        <f>BL4*1.15</f>
        <v>#DIV/0!</v>
      </c>
      <c r="BS4" s="197" t="e">
        <f>BK4*1.2</f>
        <v>#DIV/0!</v>
      </c>
      <c r="BT4" s="198" t="e">
        <f>BL4*1.2</f>
        <v>#DIV/0!</v>
      </c>
      <c r="BU4" s="197" t="e">
        <f>BK4*1.25</f>
        <v>#DIV/0!</v>
      </c>
      <c r="BV4" s="198" t="e">
        <f>BL4*1.25</f>
        <v>#DIV/0!</v>
      </c>
      <c r="BW4" s="197" t="e">
        <f>BK4*1.3</f>
        <v>#DIV/0!</v>
      </c>
      <c r="BX4" s="198" t="e">
        <f>BL4*1.3</f>
        <v>#DIV/0!</v>
      </c>
      <c r="BY4" s="197" t="e">
        <f>BK4*1.35</f>
        <v>#DIV/0!</v>
      </c>
      <c r="BZ4" s="198" t="e">
        <f>BL4*1.35</f>
        <v>#DIV/0!</v>
      </c>
      <c r="CA4" s="195" t="e">
        <f>BK4*1.4</f>
        <v>#DIV/0!</v>
      </c>
      <c r="CB4" s="198" t="e">
        <f>BL4*1.4</f>
        <v>#DIV/0!</v>
      </c>
      <c r="CD4" s="192"/>
      <c r="CE4" s="195" t="e">
        <f>'Production Cost Summary'!$C$8/' Margin Analysis'!CD4</f>
        <v>#DIV/0!</v>
      </c>
      <c r="CF4" s="196" t="e">
        <f>'Production Cost Summary'!$D$8/' Margin Analysis'!CD4</f>
        <v>#DIV/0!</v>
      </c>
      <c r="CG4" s="197" t="e">
        <f>CE4*1.05</f>
        <v>#DIV/0!</v>
      </c>
      <c r="CH4" s="198" t="e">
        <f>CF4*1.05</f>
        <v>#DIV/0!</v>
      </c>
      <c r="CI4" s="197" t="e">
        <f>CE4*1.1</f>
        <v>#DIV/0!</v>
      </c>
      <c r="CJ4" s="198" t="e">
        <f>CF4*1.1</f>
        <v>#DIV/0!</v>
      </c>
      <c r="CK4" s="197" t="e">
        <f>CE4*1.15</f>
        <v>#DIV/0!</v>
      </c>
      <c r="CL4" s="198" t="e">
        <f>CF4*1.15</f>
        <v>#DIV/0!</v>
      </c>
      <c r="CM4" s="197" t="e">
        <f>CE4*1.2</f>
        <v>#DIV/0!</v>
      </c>
      <c r="CN4" s="198" t="e">
        <f>CF4*1.2</f>
        <v>#DIV/0!</v>
      </c>
      <c r="CO4" s="197" t="e">
        <f>CE4*1.25</f>
        <v>#DIV/0!</v>
      </c>
      <c r="CP4" s="198" t="e">
        <f>CF4*1.25</f>
        <v>#DIV/0!</v>
      </c>
      <c r="CQ4" s="197" t="e">
        <f>CE4*1.3</f>
        <v>#DIV/0!</v>
      </c>
      <c r="CR4" s="198" t="e">
        <f>CF4*1.3</f>
        <v>#DIV/0!</v>
      </c>
      <c r="CS4" s="197" t="e">
        <f>CE4*1.35</f>
        <v>#DIV/0!</v>
      </c>
      <c r="CT4" s="198" t="e">
        <f>CF4*1.35</f>
        <v>#DIV/0!</v>
      </c>
      <c r="CU4" s="195" t="e">
        <f>CE4*1.4</f>
        <v>#DIV/0!</v>
      </c>
      <c r="CV4" s="198" t="e">
        <f>CF4*1.4</f>
        <v>#DIV/0!</v>
      </c>
      <c r="CX4" s="192"/>
      <c r="CY4" s="195" t="e">
        <f>'Production Cost Summary'!$C$9/' Margin Analysis'!CX4</f>
        <v>#DIV/0!</v>
      </c>
      <c r="CZ4" s="196" t="e">
        <f>'Production Cost Summary'!$D$9/' Margin Analysis'!CX4</f>
        <v>#DIV/0!</v>
      </c>
      <c r="DA4" s="197" t="e">
        <f>CY4*1.05</f>
        <v>#DIV/0!</v>
      </c>
      <c r="DB4" s="198" t="e">
        <f>CZ4*1.05</f>
        <v>#DIV/0!</v>
      </c>
      <c r="DC4" s="197" t="e">
        <f>CY4*1.1</f>
        <v>#DIV/0!</v>
      </c>
      <c r="DD4" s="198" t="e">
        <f>CZ4*1.1</f>
        <v>#DIV/0!</v>
      </c>
      <c r="DE4" s="197" t="e">
        <f>CY4*1.15</f>
        <v>#DIV/0!</v>
      </c>
      <c r="DF4" s="198" t="e">
        <f>CZ4*1.15</f>
        <v>#DIV/0!</v>
      </c>
      <c r="DG4" s="197" t="e">
        <f>CY4*1.2</f>
        <v>#DIV/0!</v>
      </c>
      <c r="DH4" s="198" t="e">
        <f>CZ4*1.2</f>
        <v>#DIV/0!</v>
      </c>
      <c r="DI4" s="197" t="e">
        <f>CY4*1.25</f>
        <v>#DIV/0!</v>
      </c>
      <c r="DJ4" s="198" t="e">
        <f>CZ4*1.25</f>
        <v>#DIV/0!</v>
      </c>
      <c r="DK4" s="197" t="e">
        <f>CY4*1.3</f>
        <v>#DIV/0!</v>
      </c>
      <c r="DL4" s="198" t="e">
        <f>CZ4*1.3</f>
        <v>#DIV/0!</v>
      </c>
      <c r="DM4" s="197" t="e">
        <f>CY4*1.35</f>
        <v>#DIV/0!</v>
      </c>
      <c r="DN4" s="198" t="e">
        <f>CZ4*1.35</f>
        <v>#DIV/0!</v>
      </c>
      <c r="DO4" s="195" t="e">
        <f>CY4*1.4</f>
        <v>#DIV/0!</v>
      </c>
      <c r="DP4" s="198" t="e">
        <f>CZ4*1.4</f>
        <v>#DIV/0!</v>
      </c>
      <c r="DR4" s="192"/>
      <c r="DS4" s="195" t="e">
        <f>'Production Cost Summary'!$C$10/' Margin Analysis'!DR4</f>
        <v>#DIV/0!</v>
      </c>
      <c r="DT4" s="196" t="e">
        <f>'Production Cost Summary'!$D$10/' Margin Analysis'!DR4</f>
        <v>#DIV/0!</v>
      </c>
      <c r="DU4" s="197" t="e">
        <f>DS4*1.05</f>
        <v>#DIV/0!</v>
      </c>
      <c r="DV4" s="198" t="e">
        <f>DT4*1.05</f>
        <v>#DIV/0!</v>
      </c>
      <c r="DW4" s="197" t="e">
        <f>DS4*1.1</f>
        <v>#DIV/0!</v>
      </c>
      <c r="DX4" s="198" t="e">
        <f>DT4*1.1</f>
        <v>#DIV/0!</v>
      </c>
      <c r="DY4" s="197" t="e">
        <f>DS4*1.15</f>
        <v>#DIV/0!</v>
      </c>
      <c r="DZ4" s="198" t="e">
        <f>DT4*1.15</f>
        <v>#DIV/0!</v>
      </c>
      <c r="EA4" s="197" t="e">
        <f>DS4*1.2</f>
        <v>#DIV/0!</v>
      </c>
      <c r="EB4" s="198" t="e">
        <f>DT4*1.2</f>
        <v>#DIV/0!</v>
      </c>
      <c r="EC4" s="197" t="e">
        <f>DS4*1.25</f>
        <v>#DIV/0!</v>
      </c>
      <c r="ED4" s="198" t="e">
        <f>DT4*1.25</f>
        <v>#DIV/0!</v>
      </c>
      <c r="EE4" s="197" t="e">
        <f>DS4*1.3</f>
        <v>#DIV/0!</v>
      </c>
      <c r="EF4" s="198" t="e">
        <f>DT4*1.3</f>
        <v>#DIV/0!</v>
      </c>
      <c r="EG4" s="197" t="e">
        <f>DS4*1.35</f>
        <v>#DIV/0!</v>
      </c>
      <c r="EH4" s="198" t="e">
        <f>DT4*1.35</f>
        <v>#DIV/0!</v>
      </c>
      <c r="EI4" s="195" t="e">
        <f>DS4*1.4</f>
        <v>#DIV/0!</v>
      </c>
      <c r="EJ4" s="198" t="e">
        <f>DT4*1.4</f>
        <v>#DIV/0!</v>
      </c>
      <c r="EL4" s="192"/>
      <c r="EM4" s="195" t="e">
        <f>'Production Cost Summary'!$C$11/' Margin Analysis'!EL4</f>
        <v>#DIV/0!</v>
      </c>
      <c r="EN4" s="196" t="e">
        <f>'Production Cost Summary'!$D$11/' Margin Analysis'!EL4</f>
        <v>#DIV/0!</v>
      </c>
      <c r="EO4" s="197" t="e">
        <f>EM4*1.05</f>
        <v>#DIV/0!</v>
      </c>
      <c r="EP4" s="198" t="e">
        <f>EN4*1.05</f>
        <v>#DIV/0!</v>
      </c>
      <c r="EQ4" s="197" t="e">
        <f>EM4*1.1</f>
        <v>#DIV/0!</v>
      </c>
      <c r="ER4" s="198" t="e">
        <f>EN4*1.1</f>
        <v>#DIV/0!</v>
      </c>
      <c r="ES4" s="197" t="e">
        <f>EM4*1.15</f>
        <v>#DIV/0!</v>
      </c>
      <c r="ET4" s="198" t="e">
        <f>EN4*1.15</f>
        <v>#DIV/0!</v>
      </c>
      <c r="EU4" s="197" t="e">
        <f>EM4*1.2</f>
        <v>#DIV/0!</v>
      </c>
      <c r="EV4" s="198" t="e">
        <f>EN4*1.2</f>
        <v>#DIV/0!</v>
      </c>
      <c r="EW4" s="197" t="e">
        <f>EM4*1.25</f>
        <v>#DIV/0!</v>
      </c>
      <c r="EX4" s="198" t="e">
        <f>EN4*1.25</f>
        <v>#DIV/0!</v>
      </c>
      <c r="EY4" s="197" t="e">
        <f>EM4*1.3</f>
        <v>#DIV/0!</v>
      </c>
      <c r="EZ4" s="198" t="e">
        <f>EN4*1.3</f>
        <v>#DIV/0!</v>
      </c>
      <c r="FA4" s="197" t="e">
        <f>EM4*1.35</f>
        <v>#DIV/0!</v>
      </c>
      <c r="FB4" s="198" t="e">
        <f>EN4*1.35</f>
        <v>#DIV/0!</v>
      </c>
      <c r="FC4" s="195" t="e">
        <f>EM4*1.4</f>
        <v>#DIV/0!</v>
      </c>
      <c r="FD4" s="198" t="e">
        <f>EN4*1.4</f>
        <v>#DIV/0!</v>
      </c>
      <c r="FF4" s="192"/>
      <c r="FG4" s="195" t="e">
        <f>'Production Cost Summary'!$C$12/' Margin Analysis'!FF4</f>
        <v>#DIV/0!</v>
      </c>
      <c r="FH4" s="196" t="e">
        <f>'Production Cost Summary'!$D$12/' Margin Analysis'!FF4</f>
        <v>#DIV/0!</v>
      </c>
      <c r="FI4" s="197" t="e">
        <f>FG4*1.05</f>
        <v>#DIV/0!</v>
      </c>
      <c r="FJ4" s="198" t="e">
        <f>FH4*1.05</f>
        <v>#DIV/0!</v>
      </c>
      <c r="FK4" s="197" t="e">
        <f>FG4*1.1</f>
        <v>#DIV/0!</v>
      </c>
      <c r="FL4" s="198" t="e">
        <f>FH4*1.1</f>
        <v>#DIV/0!</v>
      </c>
      <c r="FM4" s="197" t="e">
        <f>FG4*1.15</f>
        <v>#DIV/0!</v>
      </c>
      <c r="FN4" s="198" t="e">
        <f>FH4*1.15</f>
        <v>#DIV/0!</v>
      </c>
      <c r="FO4" s="197" t="e">
        <f>FG4*1.2</f>
        <v>#DIV/0!</v>
      </c>
      <c r="FP4" s="198" t="e">
        <f>FH4*1.2</f>
        <v>#DIV/0!</v>
      </c>
      <c r="FQ4" s="197" t="e">
        <f>FG4*1.25</f>
        <v>#DIV/0!</v>
      </c>
      <c r="FR4" s="198" t="e">
        <f>FH4*1.25</f>
        <v>#DIV/0!</v>
      </c>
      <c r="FS4" s="197" t="e">
        <f>FG4*1.3</f>
        <v>#DIV/0!</v>
      </c>
      <c r="FT4" s="198" t="e">
        <f>FH4*1.3</f>
        <v>#DIV/0!</v>
      </c>
      <c r="FU4" s="197" t="e">
        <f>FG4*1.35</f>
        <v>#DIV/0!</v>
      </c>
      <c r="FV4" s="198" t="e">
        <f>FH4*1.35</f>
        <v>#DIV/0!</v>
      </c>
      <c r="FW4" s="195" t="e">
        <f>FG4*1.4</f>
        <v>#DIV/0!</v>
      </c>
      <c r="FX4" s="198" t="e">
        <f>FH4*1.4</f>
        <v>#DIV/0!</v>
      </c>
      <c r="FZ4" s="192"/>
      <c r="GA4" s="195" t="e">
        <f>'Production Cost Summary'!$C$13/' Margin Analysis'!FZ4</f>
        <v>#DIV/0!</v>
      </c>
      <c r="GB4" s="196" t="e">
        <f>'Production Cost Summary'!$D$13/' Margin Analysis'!FZ4</f>
        <v>#DIV/0!</v>
      </c>
      <c r="GC4" s="197" t="e">
        <f>GA4*1.05</f>
        <v>#DIV/0!</v>
      </c>
      <c r="GD4" s="198" t="e">
        <f>GB4*1.05</f>
        <v>#DIV/0!</v>
      </c>
      <c r="GE4" s="197" t="e">
        <f>GA4*1.1</f>
        <v>#DIV/0!</v>
      </c>
      <c r="GF4" s="198" t="e">
        <f>GB4*1.1</f>
        <v>#DIV/0!</v>
      </c>
      <c r="GG4" s="197" t="e">
        <f>GA4*1.15</f>
        <v>#DIV/0!</v>
      </c>
      <c r="GH4" s="198" t="e">
        <f>GB4*1.15</f>
        <v>#DIV/0!</v>
      </c>
      <c r="GI4" s="197" t="e">
        <f>GA4*1.2</f>
        <v>#DIV/0!</v>
      </c>
      <c r="GJ4" s="198" t="e">
        <f>GB4*1.2</f>
        <v>#DIV/0!</v>
      </c>
      <c r="GK4" s="197" t="e">
        <f>GA4*1.25</f>
        <v>#DIV/0!</v>
      </c>
      <c r="GL4" s="198" t="e">
        <f>GB4*1.25</f>
        <v>#DIV/0!</v>
      </c>
      <c r="GM4" s="197" t="e">
        <f>GA4*1.3</f>
        <v>#DIV/0!</v>
      </c>
      <c r="GN4" s="198" t="e">
        <f>GB4*1.3</f>
        <v>#DIV/0!</v>
      </c>
      <c r="GO4" s="197" t="e">
        <f>GA4*1.35</f>
        <v>#DIV/0!</v>
      </c>
      <c r="GP4" s="198" t="e">
        <f>GB4*1.35</f>
        <v>#DIV/0!</v>
      </c>
      <c r="GQ4" s="195" t="e">
        <f>GA4*1.4</f>
        <v>#DIV/0!</v>
      </c>
      <c r="GR4" s="198" t="e">
        <f>GB4*1.4</f>
        <v>#DIV/0!</v>
      </c>
      <c r="GT4" s="192"/>
      <c r="GU4" s="195" t="e">
        <f>'Production Cost Summary'!$C$14/' Margin Analysis'!GT4</f>
        <v>#DIV/0!</v>
      </c>
      <c r="GV4" s="196" t="e">
        <f>'Production Cost Summary'!$D$14/' Margin Analysis'!GT4</f>
        <v>#DIV/0!</v>
      </c>
      <c r="GW4" s="197" t="e">
        <f>GU4*1.05</f>
        <v>#DIV/0!</v>
      </c>
      <c r="GX4" s="198" t="e">
        <f>GV4*1.05</f>
        <v>#DIV/0!</v>
      </c>
      <c r="GY4" s="197" t="e">
        <f>GU4*1.1</f>
        <v>#DIV/0!</v>
      </c>
      <c r="GZ4" s="198" t="e">
        <f>GV4*1.1</f>
        <v>#DIV/0!</v>
      </c>
      <c r="HA4" s="197" t="e">
        <f>GU4*1.15</f>
        <v>#DIV/0!</v>
      </c>
      <c r="HB4" s="198" t="e">
        <f>GV4*1.15</f>
        <v>#DIV/0!</v>
      </c>
      <c r="HC4" s="197" t="e">
        <f>GU4*1.2</f>
        <v>#DIV/0!</v>
      </c>
      <c r="HD4" s="198" t="e">
        <f>GV4*1.2</f>
        <v>#DIV/0!</v>
      </c>
      <c r="HE4" s="197" t="e">
        <f>GU4*1.25</f>
        <v>#DIV/0!</v>
      </c>
      <c r="HF4" s="198" t="e">
        <f>GV4*1.25</f>
        <v>#DIV/0!</v>
      </c>
      <c r="HG4" s="197" t="e">
        <f>GU4*1.3</f>
        <v>#DIV/0!</v>
      </c>
      <c r="HH4" s="198" t="e">
        <f>GV4*1.3</f>
        <v>#DIV/0!</v>
      </c>
      <c r="HI4" s="197" t="e">
        <f>GU4*1.35</f>
        <v>#DIV/0!</v>
      </c>
      <c r="HJ4" s="198" t="e">
        <f>GV4*1.35</f>
        <v>#DIV/0!</v>
      </c>
      <c r="HK4" s="195" t="e">
        <f>GU4*1.4</f>
        <v>#DIV/0!</v>
      </c>
      <c r="HL4" s="198" t="e">
        <f>GV4*1.4</f>
        <v>#DIV/0!</v>
      </c>
      <c r="HN4" s="192"/>
      <c r="HO4" s="195" t="e">
        <f>'Production Cost Summary'!$C$15/' Margin Analysis'!HN4</f>
        <v>#DIV/0!</v>
      </c>
      <c r="HP4" s="196" t="e">
        <f>'Production Cost Summary'!$D$15/' Margin Analysis'!HN4</f>
        <v>#DIV/0!</v>
      </c>
      <c r="HQ4" s="197" t="e">
        <f>HO4*1.05</f>
        <v>#DIV/0!</v>
      </c>
      <c r="HR4" s="198" t="e">
        <f>HP4*1.05</f>
        <v>#DIV/0!</v>
      </c>
      <c r="HS4" s="197" t="e">
        <f>HO4*1.1</f>
        <v>#DIV/0!</v>
      </c>
      <c r="HT4" s="198" t="e">
        <f>HP4*1.1</f>
        <v>#DIV/0!</v>
      </c>
      <c r="HU4" s="197" t="e">
        <f>HO4*1.15</f>
        <v>#DIV/0!</v>
      </c>
      <c r="HV4" s="198" t="e">
        <f>HP4*1.15</f>
        <v>#DIV/0!</v>
      </c>
      <c r="HW4" s="197" t="e">
        <f>HO4*1.2</f>
        <v>#DIV/0!</v>
      </c>
      <c r="HX4" s="198" t="e">
        <f>HP4*1.2</f>
        <v>#DIV/0!</v>
      </c>
      <c r="HY4" s="197" t="e">
        <f>HO4*1.25</f>
        <v>#DIV/0!</v>
      </c>
      <c r="HZ4" s="198" t="e">
        <f>HP4*1.25</f>
        <v>#DIV/0!</v>
      </c>
      <c r="IA4" s="197" t="e">
        <f>HO4*1.3</f>
        <v>#DIV/0!</v>
      </c>
      <c r="IB4" s="198" t="e">
        <f>HP4*1.3</f>
        <v>#DIV/0!</v>
      </c>
      <c r="IC4" s="197" t="e">
        <f>HO4*1.35</f>
        <v>#DIV/0!</v>
      </c>
      <c r="ID4" s="198" t="e">
        <f>HP4*1.35</f>
        <v>#DIV/0!</v>
      </c>
      <c r="IE4" s="195" t="e">
        <f>HO4*1.4</f>
        <v>#DIV/0!</v>
      </c>
      <c r="IF4" s="198" t="e">
        <f>HP4*1.4</f>
        <v>#DIV/0!</v>
      </c>
      <c r="IH4" s="192"/>
      <c r="II4" s="195" t="e">
        <f>'Production Cost Summary'!$C$16/' Margin Analysis'!IH4</f>
        <v>#DIV/0!</v>
      </c>
      <c r="IJ4" s="196" t="e">
        <f>'Production Cost Summary'!$D$16/' Margin Analysis'!IH4</f>
        <v>#DIV/0!</v>
      </c>
      <c r="IK4" s="197" t="e">
        <f>II4*1.05</f>
        <v>#DIV/0!</v>
      </c>
      <c r="IL4" s="198" t="e">
        <f>IJ4*1.05</f>
        <v>#DIV/0!</v>
      </c>
      <c r="IM4" s="197" t="e">
        <f>II4*1.1</f>
        <v>#DIV/0!</v>
      </c>
      <c r="IN4" s="198" t="e">
        <f>IJ4*1.1</f>
        <v>#DIV/0!</v>
      </c>
      <c r="IO4" s="197" t="e">
        <f>II4*1.15</f>
        <v>#DIV/0!</v>
      </c>
      <c r="IP4" s="198" t="e">
        <f>IJ4*1.15</f>
        <v>#DIV/0!</v>
      </c>
      <c r="IQ4" s="197" t="e">
        <f>II4*1.2</f>
        <v>#DIV/0!</v>
      </c>
      <c r="IR4" s="198" t="e">
        <f>IJ4*1.2</f>
        <v>#DIV/0!</v>
      </c>
      <c r="IS4" s="197" t="e">
        <f>II4*1.25</f>
        <v>#DIV/0!</v>
      </c>
      <c r="IT4" s="198" t="e">
        <f>IJ4*1.25</f>
        <v>#DIV/0!</v>
      </c>
      <c r="IU4" s="197" t="e">
        <f>II4*1.3</f>
        <v>#DIV/0!</v>
      </c>
      <c r="IV4" s="198" t="e">
        <f>IJ4*1.3</f>
        <v>#DIV/0!</v>
      </c>
      <c r="IW4" s="197" t="e">
        <f>II4*1.35</f>
        <v>#DIV/0!</v>
      </c>
      <c r="IX4" s="198" t="e">
        <f>IJ4*1.35</f>
        <v>#DIV/0!</v>
      </c>
      <c r="IY4" s="195" t="e">
        <f>II4*1.4</f>
        <v>#DIV/0!</v>
      </c>
      <c r="IZ4" s="198" t="e">
        <f>IJ4*1.4</f>
        <v>#DIV/0!</v>
      </c>
      <c r="JB4" s="192"/>
      <c r="JC4" s="195" t="e">
        <f>'Production Cost Summary'!$C$17/' Margin Analysis'!JB4</f>
        <v>#DIV/0!</v>
      </c>
      <c r="JD4" s="196" t="e">
        <f>'Production Cost Summary'!$D$17/' Margin Analysis'!JB4</f>
        <v>#DIV/0!</v>
      </c>
      <c r="JE4" s="197" t="e">
        <f>JC4*1.05</f>
        <v>#DIV/0!</v>
      </c>
      <c r="JF4" s="198" t="e">
        <f>JD4*1.05</f>
        <v>#DIV/0!</v>
      </c>
      <c r="JG4" s="197" t="e">
        <f>JC4*1.1</f>
        <v>#DIV/0!</v>
      </c>
      <c r="JH4" s="198" t="e">
        <f>JD4*1.1</f>
        <v>#DIV/0!</v>
      </c>
      <c r="JI4" s="197" t="e">
        <f>JC4*1.15</f>
        <v>#DIV/0!</v>
      </c>
      <c r="JJ4" s="198" t="e">
        <f>JD4*1.15</f>
        <v>#DIV/0!</v>
      </c>
      <c r="JK4" s="197" t="e">
        <f>JC4*1.2</f>
        <v>#DIV/0!</v>
      </c>
      <c r="JL4" s="198" t="e">
        <f>JD4*1.2</f>
        <v>#DIV/0!</v>
      </c>
      <c r="JM4" s="197" t="e">
        <f>JC4*1.25</f>
        <v>#DIV/0!</v>
      </c>
      <c r="JN4" s="198" t="e">
        <f>JD4*1.25</f>
        <v>#DIV/0!</v>
      </c>
      <c r="JO4" s="197" t="e">
        <f>JC4*1.3</f>
        <v>#DIV/0!</v>
      </c>
      <c r="JP4" s="198" t="e">
        <f>JD4*1.3</f>
        <v>#DIV/0!</v>
      </c>
      <c r="JQ4" s="197" t="e">
        <f>JC4*1.35</f>
        <v>#DIV/0!</v>
      </c>
      <c r="JR4" s="198" t="e">
        <f>JD4*1.35</f>
        <v>#DIV/0!</v>
      </c>
      <c r="JS4" s="195" t="e">
        <f>JC4*1.4</f>
        <v>#DIV/0!</v>
      </c>
      <c r="JT4" s="198" t="e">
        <f>JD4*1.4</f>
        <v>#DIV/0!</v>
      </c>
      <c r="JV4" s="192"/>
      <c r="JW4" s="195" t="e">
        <f>'Production Cost Summary'!$C$18/' Margin Analysis'!JV4</f>
        <v>#DIV/0!</v>
      </c>
      <c r="JX4" s="196" t="e">
        <f>'Production Cost Summary'!$D$18/' Margin Analysis'!JV4</f>
        <v>#DIV/0!</v>
      </c>
      <c r="JY4" s="197" t="e">
        <f>JW4*1.05</f>
        <v>#DIV/0!</v>
      </c>
      <c r="JZ4" s="198" t="e">
        <f>JX4*1.05</f>
        <v>#DIV/0!</v>
      </c>
      <c r="KA4" s="197" t="e">
        <f>JW4*1.1</f>
        <v>#DIV/0!</v>
      </c>
      <c r="KB4" s="198" t="e">
        <f>JX4*1.1</f>
        <v>#DIV/0!</v>
      </c>
      <c r="KC4" s="197" t="e">
        <f>JW4*1.15</f>
        <v>#DIV/0!</v>
      </c>
      <c r="KD4" s="198" t="e">
        <f>JX4*1.15</f>
        <v>#DIV/0!</v>
      </c>
      <c r="KE4" s="197" t="e">
        <f>JW4*1.2</f>
        <v>#DIV/0!</v>
      </c>
      <c r="KF4" s="198" t="e">
        <f>JX4*1.2</f>
        <v>#DIV/0!</v>
      </c>
      <c r="KG4" s="197" t="e">
        <f>JW4*1.25</f>
        <v>#DIV/0!</v>
      </c>
      <c r="KH4" s="198" t="e">
        <f>JX4*1.25</f>
        <v>#DIV/0!</v>
      </c>
      <c r="KI4" s="197" t="e">
        <f>JW4*1.3</f>
        <v>#DIV/0!</v>
      </c>
      <c r="KJ4" s="198" t="e">
        <f>JX4*1.3</f>
        <v>#DIV/0!</v>
      </c>
      <c r="KK4" s="197" t="e">
        <f>JW4*1.35</f>
        <v>#DIV/0!</v>
      </c>
      <c r="KL4" s="198" t="e">
        <f>JX4*1.35</f>
        <v>#DIV/0!</v>
      </c>
      <c r="KM4" s="195" t="e">
        <f>JW4*1.4</f>
        <v>#DIV/0!</v>
      </c>
      <c r="KN4" s="198" t="e">
        <f>JX4*1.4</f>
        <v>#DIV/0!</v>
      </c>
      <c r="KP4" s="192"/>
      <c r="KQ4" s="195" t="e">
        <f>'Production Cost Summary'!$C$19/' Margin Analysis'!KP4</f>
        <v>#DIV/0!</v>
      </c>
      <c r="KR4" s="196" t="e">
        <f>'Production Cost Summary'!$D$19/' Margin Analysis'!KP4</f>
        <v>#DIV/0!</v>
      </c>
      <c r="KS4" s="197" t="e">
        <f>KQ4*1.05</f>
        <v>#DIV/0!</v>
      </c>
      <c r="KT4" s="198" t="e">
        <f>KR4*1.05</f>
        <v>#DIV/0!</v>
      </c>
      <c r="KU4" s="197" t="e">
        <f>KQ4*1.1</f>
        <v>#DIV/0!</v>
      </c>
      <c r="KV4" s="198" t="e">
        <f>KR4*1.1</f>
        <v>#DIV/0!</v>
      </c>
      <c r="KW4" s="197" t="e">
        <f>KQ4*1.15</f>
        <v>#DIV/0!</v>
      </c>
      <c r="KX4" s="198" t="e">
        <f>KR4*1.15</f>
        <v>#DIV/0!</v>
      </c>
      <c r="KY4" s="197" t="e">
        <f>KQ4*1.2</f>
        <v>#DIV/0!</v>
      </c>
      <c r="KZ4" s="198" t="e">
        <f>KR4*1.2</f>
        <v>#DIV/0!</v>
      </c>
      <c r="LA4" s="197" t="e">
        <f>KQ4*1.25</f>
        <v>#DIV/0!</v>
      </c>
      <c r="LB4" s="198" t="e">
        <f>KR4*1.25</f>
        <v>#DIV/0!</v>
      </c>
      <c r="LC4" s="197" t="e">
        <f>KQ4*1.3</f>
        <v>#DIV/0!</v>
      </c>
      <c r="LD4" s="198" t="e">
        <f>KR4*1.3</f>
        <v>#DIV/0!</v>
      </c>
      <c r="LE4" s="197" t="e">
        <f>KQ4*1.35</f>
        <v>#DIV/0!</v>
      </c>
      <c r="LF4" s="198" t="e">
        <f>KR4*1.35</f>
        <v>#DIV/0!</v>
      </c>
      <c r="LG4" s="195" t="e">
        <f>KQ4*1.4</f>
        <v>#DIV/0!</v>
      </c>
      <c r="LH4" s="198" t="e">
        <f>KR4*1.4</f>
        <v>#DIV/0!</v>
      </c>
      <c r="LJ4" s="192"/>
      <c r="LK4" s="195" t="e">
        <f>'Production Cost Summary'!$C$20/' Margin Analysis'!LJ4</f>
        <v>#DIV/0!</v>
      </c>
      <c r="LL4" s="196" t="e">
        <f>'Production Cost Summary'!$D$20/' Margin Analysis'!LJ4</f>
        <v>#DIV/0!</v>
      </c>
      <c r="LM4" s="197" t="e">
        <f>LK4*1.05</f>
        <v>#DIV/0!</v>
      </c>
      <c r="LN4" s="198" t="e">
        <f>LL4*1.05</f>
        <v>#DIV/0!</v>
      </c>
      <c r="LO4" s="197" t="e">
        <f>LK4*1.1</f>
        <v>#DIV/0!</v>
      </c>
      <c r="LP4" s="198" t="e">
        <f>LL4*1.1</f>
        <v>#DIV/0!</v>
      </c>
      <c r="LQ4" s="197" t="e">
        <f>LK4*1.15</f>
        <v>#DIV/0!</v>
      </c>
      <c r="LR4" s="198" t="e">
        <f>LL4*1.15</f>
        <v>#DIV/0!</v>
      </c>
      <c r="LS4" s="197" t="e">
        <f>LK4*1.2</f>
        <v>#DIV/0!</v>
      </c>
      <c r="LT4" s="198" t="e">
        <f>LL4*1.2</f>
        <v>#DIV/0!</v>
      </c>
      <c r="LU4" s="197" t="e">
        <f>LK4*1.25</f>
        <v>#DIV/0!</v>
      </c>
      <c r="LV4" s="198" t="e">
        <f>LL4*1.25</f>
        <v>#DIV/0!</v>
      </c>
      <c r="LW4" s="197" t="e">
        <f>LK4*1.3</f>
        <v>#DIV/0!</v>
      </c>
      <c r="LX4" s="198" t="e">
        <f>LL4*1.3</f>
        <v>#DIV/0!</v>
      </c>
      <c r="LY4" s="197" t="e">
        <f>LK4*1.35</f>
        <v>#DIV/0!</v>
      </c>
      <c r="LZ4" s="198" t="e">
        <f>LL4*1.35</f>
        <v>#DIV/0!</v>
      </c>
      <c r="MA4" s="195" t="e">
        <f>LK4*1.4</f>
        <v>#DIV/0!</v>
      </c>
      <c r="MB4" s="198" t="e">
        <f>LL4*1.4</f>
        <v>#DIV/0!</v>
      </c>
      <c r="MD4" s="192"/>
      <c r="ME4" s="195" t="e">
        <f>'Production Cost Summary'!$C$21/' Margin Analysis'!MD4</f>
        <v>#DIV/0!</v>
      </c>
      <c r="MF4" s="196" t="e">
        <f>'Production Cost Summary'!$D$21/' Margin Analysis'!MD4</f>
        <v>#DIV/0!</v>
      </c>
      <c r="MG4" s="197" t="e">
        <f>ME4*1.05</f>
        <v>#DIV/0!</v>
      </c>
      <c r="MH4" s="198" t="e">
        <f>MF4*1.05</f>
        <v>#DIV/0!</v>
      </c>
      <c r="MI4" s="197" t="e">
        <f>ME4*1.1</f>
        <v>#DIV/0!</v>
      </c>
      <c r="MJ4" s="198" t="e">
        <f>MF4*1.1</f>
        <v>#DIV/0!</v>
      </c>
      <c r="MK4" s="197" t="e">
        <f>ME4*1.15</f>
        <v>#DIV/0!</v>
      </c>
      <c r="ML4" s="198" t="e">
        <f>MF4*1.15</f>
        <v>#DIV/0!</v>
      </c>
      <c r="MM4" s="197" t="e">
        <f>ME4*1.2</f>
        <v>#DIV/0!</v>
      </c>
      <c r="MN4" s="198" t="e">
        <f>MF4*1.2</f>
        <v>#DIV/0!</v>
      </c>
      <c r="MO4" s="197" t="e">
        <f>ME4*1.25</f>
        <v>#DIV/0!</v>
      </c>
      <c r="MP4" s="198" t="e">
        <f>MF4*1.25</f>
        <v>#DIV/0!</v>
      </c>
      <c r="MQ4" s="197" t="e">
        <f>ME4*1.3</f>
        <v>#DIV/0!</v>
      </c>
      <c r="MR4" s="198" t="e">
        <f>MF4*1.3</f>
        <v>#DIV/0!</v>
      </c>
      <c r="MS4" s="197" t="e">
        <f>ME4*1.35</f>
        <v>#DIV/0!</v>
      </c>
      <c r="MT4" s="198" t="e">
        <f>MF4*1.35</f>
        <v>#DIV/0!</v>
      </c>
      <c r="MU4" s="195" t="e">
        <f>ME4*1.4</f>
        <v>#DIV/0!</v>
      </c>
      <c r="MV4" s="198" t="e">
        <f>MF4*1.4</f>
        <v>#DIV/0!</v>
      </c>
      <c r="MX4" s="192"/>
      <c r="MY4" s="195" t="e">
        <f>'Production Cost Summary'!$C$22/' Margin Analysis'!MX4</f>
        <v>#DIV/0!</v>
      </c>
      <c r="MZ4" s="196" t="e">
        <f>'Production Cost Summary'!$D$22/' Margin Analysis'!MX4</f>
        <v>#DIV/0!</v>
      </c>
      <c r="NA4" s="197" t="e">
        <f>MY4*1.05</f>
        <v>#DIV/0!</v>
      </c>
      <c r="NB4" s="198" t="e">
        <f>MZ4*1.05</f>
        <v>#DIV/0!</v>
      </c>
      <c r="NC4" s="197" t="e">
        <f>MY4*1.1</f>
        <v>#DIV/0!</v>
      </c>
      <c r="ND4" s="198" t="e">
        <f>MZ4*1.1</f>
        <v>#DIV/0!</v>
      </c>
      <c r="NE4" s="197" t="e">
        <f>MY4*1.15</f>
        <v>#DIV/0!</v>
      </c>
      <c r="NF4" s="198" t="e">
        <f>MZ4*1.15</f>
        <v>#DIV/0!</v>
      </c>
      <c r="NG4" s="197" t="e">
        <f>MY4*1.2</f>
        <v>#DIV/0!</v>
      </c>
      <c r="NH4" s="198" t="e">
        <f>MZ4*1.2</f>
        <v>#DIV/0!</v>
      </c>
      <c r="NI4" s="197" t="e">
        <f>MY4*1.25</f>
        <v>#DIV/0!</v>
      </c>
      <c r="NJ4" s="198" t="e">
        <f>MZ4*1.25</f>
        <v>#DIV/0!</v>
      </c>
      <c r="NK4" s="197" t="e">
        <f>MY4*1.3</f>
        <v>#DIV/0!</v>
      </c>
      <c r="NL4" s="198" t="e">
        <f>MZ4*1.3</f>
        <v>#DIV/0!</v>
      </c>
      <c r="NM4" s="197" t="e">
        <f>MY4*1.35</f>
        <v>#DIV/0!</v>
      </c>
      <c r="NN4" s="198" t="e">
        <f>MZ4*1.35</f>
        <v>#DIV/0!</v>
      </c>
      <c r="NO4" s="195" t="e">
        <f>MY4*1.4</f>
        <v>#DIV/0!</v>
      </c>
      <c r="NP4" s="198" t="e">
        <f>MZ4*1.4</f>
        <v>#DIV/0!</v>
      </c>
      <c r="NR4" s="192"/>
      <c r="NS4" s="195" t="e">
        <f>'Production Cost Summary'!$C$23/' Margin Analysis'!NR4</f>
        <v>#DIV/0!</v>
      </c>
      <c r="NT4" s="196" t="e">
        <f>'Production Cost Summary'!$D$23/' Margin Analysis'!NR4</f>
        <v>#DIV/0!</v>
      </c>
      <c r="NU4" s="197" t="e">
        <f>NS4*1.05</f>
        <v>#DIV/0!</v>
      </c>
      <c r="NV4" s="198" t="e">
        <f>NT4*1.05</f>
        <v>#DIV/0!</v>
      </c>
      <c r="NW4" s="197" t="e">
        <f>NS4*1.1</f>
        <v>#DIV/0!</v>
      </c>
      <c r="NX4" s="198" t="e">
        <f>NT4*1.1</f>
        <v>#DIV/0!</v>
      </c>
      <c r="NY4" s="197" t="e">
        <f>NS4*1.15</f>
        <v>#DIV/0!</v>
      </c>
      <c r="NZ4" s="198" t="e">
        <f>NT4*1.15</f>
        <v>#DIV/0!</v>
      </c>
      <c r="OA4" s="197" t="e">
        <f>NS4*1.2</f>
        <v>#DIV/0!</v>
      </c>
      <c r="OB4" s="198" t="e">
        <f>NT4*1.2</f>
        <v>#DIV/0!</v>
      </c>
      <c r="OC4" s="197" t="e">
        <f>NS4*1.25</f>
        <v>#DIV/0!</v>
      </c>
      <c r="OD4" s="198" t="e">
        <f>NT4*1.25</f>
        <v>#DIV/0!</v>
      </c>
      <c r="OE4" s="197" t="e">
        <f>NS4*1.3</f>
        <v>#DIV/0!</v>
      </c>
      <c r="OF4" s="198" t="e">
        <f>NT4*1.3</f>
        <v>#DIV/0!</v>
      </c>
      <c r="OG4" s="197" t="e">
        <f>NS4*1.35</f>
        <v>#DIV/0!</v>
      </c>
      <c r="OH4" s="198" t="e">
        <f>NT4*1.35</f>
        <v>#DIV/0!</v>
      </c>
      <c r="OI4" s="195" t="e">
        <f>NS4*1.4</f>
        <v>#DIV/0!</v>
      </c>
      <c r="OJ4" s="198" t="e">
        <f>NT4*1.4</f>
        <v>#DIV/0!</v>
      </c>
      <c r="OL4" s="192"/>
      <c r="OM4" s="195" t="e">
        <f>'Production Cost Summary'!$C$24/' Margin Analysis'!OL4</f>
        <v>#DIV/0!</v>
      </c>
      <c r="ON4" s="196" t="e">
        <f>'Production Cost Summary'!$D$24/' Margin Analysis'!OL4</f>
        <v>#DIV/0!</v>
      </c>
      <c r="OO4" s="197" t="e">
        <f>OM4*1.05</f>
        <v>#DIV/0!</v>
      </c>
      <c r="OP4" s="198" t="e">
        <f>ON4*1.05</f>
        <v>#DIV/0!</v>
      </c>
      <c r="OQ4" s="197" t="e">
        <f>OM4*1.1</f>
        <v>#DIV/0!</v>
      </c>
      <c r="OR4" s="198" t="e">
        <f>ON4*1.1</f>
        <v>#DIV/0!</v>
      </c>
      <c r="OS4" s="197" t="e">
        <f>OM4*1.15</f>
        <v>#DIV/0!</v>
      </c>
      <c r="OT4" s="198" t="e">
        <f>ON4*1.15</f>
        <v>#DIV/0!</v>
      </c>
      <c r="OU4" s="197" t="e">
        <f>OM4*1.2</f>
        <v>#DIV/0!</v>
      </c>
      <c r="OV4" s="198" t="e">
        <f>ON4*1.2</f>
        <v>#DIV/0!</v>
      </c>
      <c r="OW4" s="197" t="e">
        <f>OM4*1.25</f>
        <v>#DIV/0!</v>
      </c>
      <c r="OX4" s="198" t="e">
        <f>ON4*1.25</f>
        <v>#DIV/0!</v>
      </c>
      <c r="OY4" s="197" t="e">
        <f>OM4*1.3</f>
        <v>#DIV/0!</v>
      </c>
      <c r="OZ4" s="198" t="e">
        <f>ON4*1.3</f>
        <v>#DIV/0!</v>
      </c>
      <c r="PA4" s="197" t="e">
        <f>OM4*1.35</f>
        <v>#DIV/0!</v>
      </c>
      <c r="PB4" s="198" t="e">
        <f>ON4*1.35</f>
        <v>#DIV/0!</v>
      </c>
      <c r="PC4" s="195" t="e">
        <f>OM4*1.4</f>
        <v>#DIV/0!</v>
      </c>
      <c r="PD4" s="198" t="e">
        <f>ON4*1.4</f>
        <v>#DIV/0!</v>
      </c>
    </row>
    <row r="5" spans="2:420" ht="26" thickBot="1" x14ac:dyDescent="0.8">
      <c r="B5" s="160">
        <v>20</v>
      </c>
      <c r="C5" s="161">
        <f>'Production Cost Summary'!$C$4/' Margin Analysis'!B5</f>
        <v>19.991850000000003</v>
      </c>
      <c r="D5" s="167">
        <f>'Production Cost Summary'!$D$4/' Margin Analysis'!B5</f>
        <v>29.551290000000005</v>
      </c>
      <c r="E5" s="193">
        <f>C5*1.05</f>
        <v>20.991442500000005</v>
      </c>
      <c r="F5" s="162">
        <f>D5*1.05</f>
        <v>31.028854500000008</v>
      </c>
      <c r="G5" s="193">
        <f>C5*1.1</f>
        <v>21.991035000000004</v>
      </c>
      <c r="H5" s="162">
        <f>D5*1.1</f>
        <v>32.506419000000008</v>
      </c>
      <c r="I5" s="193">
        <f>C5*1.15</f>
        <v>22.990627500000002</v>
      </c>
      <c r="J5" s="162">
        <f>D5*1.15</f>
        <v>33.983983500000001</v>
      </c>
      <c r="K5" s="193">
        <f>C5*1.2</f>
        <v>23.990220000000004</v>
      </c>
      <c r="L5" s="162">
        <f>D5*1.2</f>
        <v>35.461548000000008</v>
      </c>
      <c r="M5" s="193">
        <f>C5*1.25</f>
        <v>24.989812500000003</v>
      </c>
      <c r="N5" s="162">
        <f>D5*1.25</f>
        <v>36.939112500000007</v>
      </c>
      <c r="O5" s="193">
        <f>C5*1.3</f>
        <v>25.989405000000005</v>
      </c>
      <c r="P5" s="162">
        <f>D5*1.3</f>
        <v>38.416677000000007</v>
      </c>
      <c r="Q5" s="193">
        <f>C5*1.35</f>
        <v>26.988997500000007</v>
      </c>
      <c r="R5" s="162">
        <f>D5*1.35</f>
        <v>39.894241500000007</v>
      </c>
      <c r="S5" s="194">
        <f>C5*1.4</f>
        <v>27.988590000000002</v>
      </c>
      <c r="T5" s="162">
        <f>D5*1.4</f>
        <v>41.371806000000007</v>
      </c>
      <c r="V5" s="160">
        <v>28</v>
      </c>
      <c r="W5" s="161">
        <f>'Production Cost Summary'!$C$5/' Margin Analysis'!V5</f>
        <v>11.964739285714286</v>
      </c>
      <c r="X5" s="162">
        <f>'Production Cost Summary'!$D$5/' Margin Analysis'!V5</f>
        <v>18.792910714285714</v>
      </c>
      <c r="Y5" s="171">
        <f>W5*1.05</f>
        <v>12.56297625</v>
      </c>
      <c r="Z5" s="172">
        <f>X5*1.05</f>
        <v>19.732556250000002</v>
      </c>
      <c r="AA5" s="171">
        <f>W5*1.1</f>
        <v>13.161213214285715</v>
      </c>
      <c r="AB5" s="172">
        <f>X5*1.1</f>
        <v>20.672201785714286</v>
      </c>
      <c r="AC5" s="171">
        <f>W5*1.15</f>
        <v>13.759450178571427</v>
      </c>
      <c r="AD5" s="172">
        <f>X5*1.15</f>
        <v>21.61184732142857</v>
      </c>
      <c r="AE5" s="171">
        <f>W5*1.2</f>
        <v>14.357687142857143</v>
      </c>
      <c r="AF5" s="172">
        <f>X5*1.2</f>
        <v>22.551492857142858</v>
      </c>
      <c r="AG5" s="171">
        <f>W5*1.25</f>
        <v>14.955924107142858</v>
      </c>
      <c r="AH5" s="172">
        <f>X5*1.25</f>
        <v>23.491138392857142</v>
      </c>
      <c r="AI5" s="171">
        <f>W5*1.3</f>
        <v>15.554161071428572</v>
      </c>
      <c r="AJ5" s="172">
        <f>X5*1.3</f>
        <v>24.430783928571429</v>
      </c>
      <c r="AK5" s="171">
        <f>W5*1.35</f>
        <v>16.152398035714288</v>
      </c>
      <c r="AL5" s="172">
        <f>X5*1.35</f>
        <v>25.370429464285717</v>
      </c>
      <c r="AM5" s="173">
        <f>W5*1.4</f>
        <v>16.750634999999999</v>
      </c>
      <c r="AN5" s="172">
        <f>X5*1.4</f>
        <v>26.310074999999998</v>
      </c>
      <c r="AP5" s="160">
        <v>20</v>
      </c>
      <c r="AQ5" s="161">
        <f>'Production Cost Summary'!$C$6/' Margin Analysis'!AP5</f>
        <v>14.404139999999998</v>
      </c>
      <c r="AR5" s="162">
        <f>'Production Cost Summary'!$D$6/' Margin Analysis'!AP5</f>
        <v>23.96358</v>
      </c>
      <c r="AS5" s="171">
        <f>AQ5*1.05</f>
        <v>15.124346999999998</v>
      </c>
      <c r="AT5" s="172">
        <f>AR5*1.05</f>
        <v>25.161759</v>
      </c>
      <c r="AU5" s="171">
        <f>AQ5*1.1</f>
        <v>15.844553999999999</v>
      </c>
      <c r="AV5" s="172">
        <f>AR5*1.1</f>
        <v>26.359938000000003</v>
      </c>
      <c r="AW5" s="171">
        <f>AQ5*1.15</f>
        <v>16.564760999999997</v>
      </c>
      <c r="AX5" s="172">
        <f>AR5*1.15</f>
        <v>27.558116999999999</v>
      </c>
      <c r="AY5" s="171">
        <f>AQ5*1.2</f>
        <v>17.284967999999996</v>
      </c>
      <c r="AZ5" s="172">
        <f>AR5*1.2</f>
        <v>28.756295999999999</v>
      </c>
      <c r="BA5" s="171">
        <f>AQ5*1.25</f>
        <v>18.005174999999998</v>
      </c>
      <c r="BB5" s="172">
        <f>AR5*1.25</f>
        <v>29.954475000000002</v>
      </c>
      <c r="BC5" s="171">
        <f>AQ5*1.3</f>
        <v>18.725382</v>
      </c>
      <c r="BD5" s="172">
        <f>AR5*1.3</f>
        <v>31.152654000000002</v>
      </c>
      <c r="BE5" s="171">
        <f>AQ5*1.35</f>
        <v>19.445588999999998</v>
      </c>
      <c r="BF5" s="172">
        <f>AR5*1.35</f>
        <v>32.350833000000002</v>
      </c>
      <c r="BG5" s="173">
        <f>AQ5*1.4</f>
        <v>20.165795999999997</v>
      </c>
      <c r="BH5" s="172">
        <f>AR5*1.4</f>
        <v>33.549011999999998</v>
      </c>
      <c r="BJ5" s="160">
        <v>58</v>
      </c>
      <c r="BK5" s="161">
        <f>'Production Cost Summary'!$C$7/' Margin Analysis'!BJ5</f>
        <v>5.1013241379310346</v>
      </c>
      <c r="BL5" s="162">
        <f>'Production Cost Summary'!$D$7/' Margin Analysis'!BJ5</f>
        <v>8.4025379310344839</v>
      </c>
      <c r="BM5" s="171">
        <f>BK5*1.05</f>
        <v>5.3563903448275862</v>
      </c>
      <c r="BN5" s="172">
        <f>BL5*1.05</f>
        <v>8.822664827586209</v>
      </c>
      <c r="BO5" s="171">
        <f>BK5*1.1</f>
        <v>5.6114565517241388</v>
      </c>
      <c r="BP5" s="172">
        <f>BL5*1.1</f>
        <v>9.2427917241379323</v>
      </c>
      <c r="BQ5" s="171">
        <f>BK5*1.15</f>
        <v>5.8665227586206896</v>
      </c>
      <c r="BR5" s="172">
        <f>BL5*1.15</f>
        <v>9.6629186206896556</v>
      </c>
      <c r="BS5" s="171">
        <f>BK5*1.2</f>
        <v>6.1215889655172413</v>
      </c>
      <c r="BT5" s="172">
        <f>BL5*1.2</f>
        <v>10.083045517241381</v>
      </c>
      <c r="BU5" s="171">
        <f>BK5*1.25</f>
        <v>6.376655172413793</v>
      </c>
      <c r="BV5" s="172">
        <f>BL5*1.25</f>
        <v>10.503172413793106</v>
      </c>
      <c r="BW5" s="171">
        <f>BK5*1.3</f>
        <v>6.6317213793103456</v>
      </c>
      <c r="BX5" s="172">
        <f>BL5*1.3</f>
        <v>10.923299310344829</v>
      </c>
      <c r="BY5" s="171">
        <f>BK5*1.35</f>
        <v>6.8867875862068972</v>
      </c>
      <c r="BZ5" s="172">
        <f>BL5*1.35</f>
        <v>11.343426206896554</v>
      </c>
      <c r="CA5" s="173">
        <f>BK5*1.4</f>
        <v>7.141853793103448</v>
      </c>
      <c r="CB5" s="172">
        <f>BL5*1.4</f>
        <v>11.763553103448277</v>
      </c>
      <c r="CD5" s="160">
        <v>58</v>
      </c>
      <c r="CE5" s="161">
        <f>'Production Cost Summary'!$C$8/' Margin Analysis'!CD5</f>
        <v>10.067424137931038</v>
      </c>
      <c r="CF5" s="162">
        <f>'Production Cost Summary'!$D$8/' Margin Analysis'!CD5</f>
        <v>13.368637931034486</v>
      </c>
      <c r="CG5" s="171">
        <f>CE5*1.05</f>
        <v>10.570795344827591</v>
      </c>
      <c r="CH5" s="172">
        <f>CF5*1.05</f>
        <v>14.037069827586212</v>
      </c>
      <c r="CI5" s="171">
        <f>CE5*1.1</f>
        <v>11.074166551724144</v>
      </c>
      <c r="CJ5" s="172">
        <f>CF5*1.1</f>
        <v>14.705501724137937</v>
      </c>
      <c r="CK5" s="171">
        <f>CE5*1.15</f>
        <v>11.577537758620693</v>
      </c>
      <c r="CL5" s="172">
        <f>CF5*1.15</f>
        <v>15.373933620689659</v>
      </c>
      <c r="CM5" s="171">
        <f>CE5*1.2</f>
        <v>12.080908965517246</v>
      </c>
      <c r="CN5" s="172">
        <f>CF5*1.2</f>
        <v>16.042365517241382</v>
      </c>
      <c r="CO5" s="171">
        <f>CE5*1.25</f>
        <v>12.584280172413798</v>
      </c>
      <c r="CP5" s="172">
        <f>CF5*1.25</f>
        <v>16.710797413793109</v>
      </c>
      <c r="CQ5" s="171">
        <f>CE5*1.3</f>
        <v>13.087651379310349</v>
      </c>
      <c r="CR5" s="172">
        <f>CF5*1.3</f>
        <v>17.379229310344833</v>
      </c>
      <c r="CS5" s="171">
        <f>CE5*1.35</f>
        <v>13.591022586206902</v>
      </c>
      <c r="CT5" s="172">
        <f>CF5*1.35</f>
        <v>18.047661206896557</v>
      </c>
      <c r="CU5" s="173">
        <f>CE5*1.4</f>
        <v>14.094393793103452</v>
      </c>
      <c r="CV5" s="172">
        <f>CF5*1.4</f>
        <v>18.71609310344828</v>
      </c>
      <c r="CX5" s="160">
        <v>20</v>
      </c>
      <c r="CY5" s="161">
        <f>'Production Cost Summary'!$C$9/' Margin Analysis'!CX5</f>
        <v>14.673159999999999</v>
      </c>
      <c r="CZ5" s="162">
        <f>'Production Cost Summary'!$D$9/' Margin Analysis'!CX5</f>
        <v>24.232599999999998</v>
      </c>
      <c r="DA5" s="171">
        <f>CY5*1.05</f>
        <v>15.406817999999999</v>
      </c>
      <c r="DB5" s="172">
        <f>CZ5*1.05</f>
        <v>25.444229999999997</v>
      </c>
      <c r="DC5" s="171">
        <f>CY5*1.1</f>
        <v>16.140476</v>
      </c>
      <c r="DD5" s="172">
        <f>CZ5*1.1</f>
        <v>26.655860000000001</v>
      </c>
      <c r="DE5" s="171">
        <f>CY5*1.15</f>
        <v>16.874133999999998</v>
      </c>
      <c r="DF5" s="172">
        <f>CZ5*1.15</f>
        <v>27.867489999999997</v>
      </c>
      <c r="DG5" s="171">
        <f>CY5*1.2</f>
        <v>17.607792</v>
      </c>
      <c r="DH5" s="172">
        <f>CZ5*1.2</f>
        <v>29.079119999999996</v>
      </c>
      <c r="DI5" s="171">
        <f>CY5*1.25</f>
        <v>18.341449999999998</v>
      </c>
      <c r="DJ5" s="172">
        <f>CZ5*1.25</f>
        <v>30.290749999999996</v>
      </c>
      <c r="DK5" s="171">
        <f>CY5*1.3</f>
        <v>19.075108</v>
      </c>
      <c r="DL5" s="172">
        <f>CZ5*1.3</f>
        <v>31.502379999999999</v>
      </c>
      <c r="DM5" s="171">
        <f>CY5*1.35</f>
        <v>19.808766000000002</v>
      </c>
      <c r="DN5" s="172">
        <f>CZ5*1.35</f>
        <v>32.714010000000002</v>
      </c>
      <c r="DO5" s="173">
        <f>CY5*1.4</f>
        <v>20.542423999999997</v>
      </c>
      <c r="DP5" s="172">
        <f>CZ5*1.4</f>
        <v>33.925639999999994</v>
      </c>
      <c r="DR5" s="160">
        <v>20</v>
      </c>
      <c r="DS5" s="161">
        <f>'Production Cost Summary'!$C$10/' Margin Analysis'!DR5</f>
        <v>14.953115705000002</v>
      </c>
      <c r="DT5" s="162">
        <f>'Production Cost Summary'!$D$10/' Margin Analysis'!DR5</f>
        <v>24.512555705000004</v>
      </c>
      <c r="DU5" s="171">
        <f>DS5*1.05</f>
        <v>15.700771490250002</v>
      </c>
      <c r="DV5" s="172">
        <f>DT5*1.05</f>
        <v>25.738183490250005</v>
      </c>
      <c r="DW5" s="171">
        <f>DS5*1.1</f>
        <v>16.448427275500002</v>
      </c>
      <c r="DX5" s="172">
        <f>DT5*1.1</f>
        <v>26.963811275500007</v>
      </c>
      <c r="DY5" s="171">
        <f>DS5*1.15</f>
        <v>17.196083060750002</v>
      </c>
      <c r="DZ5" s="172">
        <f>DT5*1.15</f>
        <v>28.189439060750001</v>
      </c>
      <c r="EA5" s="171">
        <f>DS5*1.2</f>
        <v>17.943738846000002</v>
      </c>
      <c r="EB5" s="172">
        <f>DT5*1.2</f>
        <v>29.415066846000002</v>
      </c>
      <c r="EC5" s="171">
        <f>DS5*1.25</f>
        <v>18.691394631250002</v>
      </c>
      <c r="ED5" s="172">
        <f>DT5*1.25</f>
        <v>30.640694631250007</v>
      </c>
      <c r="EE5" s="171">
        <f>DS5*1.3</f>
        <v>19.439050416500002</v>
      </c>
      <c r="EF5" s="172">
        <f>DT5*1.3</f>
        <v>31.866322416500008</v>
      </c>
      <c r="EG5" s="171">
        <f>DS5*1.35</f>
        <v>20.186706201750003</v>
      </c>
      <c r="EH5" s="172">
        <f>DT5*1.35</f>
        <v>33.091950201750009</v>
      </c>
      <c r="EI5" s="173">
        <f>DS5*1.4</f>
        <v>20.934361987000003</v>
      </c>
      <c r="EJ5" s="172">
        <f>DT5*1.4</f>
        <v>34.317577987</v>
      </c>
      <c r="EL5" s="160">
        <v>32</v>
      </c>
      <c r="EM5" s="161">
        <f>'Production Cost Summary'!$C$11/' Margin Analysis'!EL5</f>
        <v>11.431259375</v>
      </c>
      <c r="EN5" s="162">
        <f>'Production Cost Summary'!$D$11/' Margin Analysis'!EL5</f>
        <v>17.405909375</v>
      </c>
      <c r="EO5" s="171">
        <f>EM5*1.05</f>
        <v>12.002822343750001</v>
      </c>
      <c r="EP5" s="172">
        <f>EN5*1.05</f>
        <v>18.276204843750001</v>
      </c>
      <c r="EQ5" s="171">
        <f>EM5*1.1</f>
        <v>12.5743853125</v>
      </c>
      <c r="ER5" s="172">
        <f>EN5*1.1</f>
        <v>19.146500312500002</v>
      </c>
      <c r="ES5" s="171">
        <f>EM5*1.15</f>
        <v>13.145948281249998</v>
      </c>
      <c r="ET5" s="172">
        <f>EN5*1.15</f>
        <v>20.01679578125</v>
      </c>
      <c r="EU5" s="171">
        <f>EM5*1.2</f>
        <v>13.717511249999999</v>
      </c>
      <c r="EV5" s="172">
        <f>EN5*1.2</f>
        <v>20.887091250000001</v>
      </c>
      <c r="EW5" s="171">
        <f>EM5*1.25</f>
        <v>14.289074218749999</v>
      </c>
      <c r="EX5" s="172">
        <f>EN5*1.25</f>
        <v>21.757386718749999</v>
      </c>
      <c r="EY5" s="171">
        <f>EM5*1.3</f>
        <v>14.8606371875</v>
      </c>
      <c r="EZ5" s="172">
        <f>EN5*1.3</f>
        <v>22.6276821875</v>
      </c>
      <c r="FA5" s="171">
        <f>EM5*1.35</f>
        <v>15.432200156250001</v>
      </c>
      <c r="FB5" s="172">
        <f>EN5*1.35</f>
        <v>23.497977656250001</v>
      </c>
      <c r="FC5" s="173">
        <f>EM5*1.4</f>
        <v>16.003763124999999</v>
      </c>
      <c r="FD5" s="172">
        <f>EN5*1.4</f>
        <v>24.368273124999998</v>
      </c>
      <c r="FF5" s="160">
        <v>28</v>
      </c>
      <c r="FG5" s="161">
        <f>'Production Cost Summary'!$C$12/' Margin Analysis'!FF5</f>
        <v>11.232878571428571</v>
      </c>
      <c r="FH5" s="162">
        <f>'Production Cost Summary'!$D$12/' Margin Analysis'!FF5</f>
        <v>18.061050000000002</v>
      </c>
      <c r="FI5" s="171">
        <f>FG5*1.05</f>
        <v>11.794522500000001</v>
      </c>
      <c r="FJ5" s="172">
        <f>FH5*1.05</f>
        <v>18.964102500000003</v>
      </c>
      <c r="FK5" s="171">
        <f>FG5*1.1</f>
        <v>12.356166428571429</v>
      </c>
      <c r="FL5" s="172">
        <f>FH5*1.1</f>
        <v>19.867155000000004</v>
      </c>
      <c r="FM5" s="171">
        <f>FG5*1.15</f>
        <v>12.917810357142857</v>
      </c>
      <c r="FN5" s="172">
        <f>FH5*1.15</f>
        <v>20.770207500000001</v>
      </c>
      <c r="FO5" s="171">
        <f>FG5*1.2</f>
        <v>13.479454285714285</v>
      </c>
      <c r="FP5" s="172">
        <f>FH5*1.2</f>
        <v>21.673260000000003</v>
      </c>
      <c r="FQ5" s="171">
        <f>FG5*1.25</f>
        <v>14.041098214285714</v>
      </c>
      <c r="FR5" s="172">
        <f>FH5*1.25</f>
        <v>22.5763125</v>
      </c>
      <c r="FS5" s="171">
        <f>FG5*1.3</f>
        <v>14.602742142857144</v>
      </c>
      <c r="FT5" s="172">
        <f>FH5*1.3</f>
        <v>23.479365000000001</v>
      </c>
      <c r="FU5" s="171">
        <f>FG5*1.35</f>
        <v>15.164386071428572</v>
      </c>
      <c r="FV5" s="172">
        <f>FH5*1.35</f>
        <v>24.382417500000003</v>
      </c>
      <c r="FW5" s="173">
        <f>FG5*1.4</f>
        <v>15.72603</v>
      </c>
      <c r="FX5" s="172">
        <f>FH5*1.4</f>
        <v>25.28547</v>
      </c>
      <c r="FZ5" s="160">
        <v>30</v>
      </c>
      <c r="GA5" s="161">
        <f>'Production Cost Summary'!$C$13/' Margin Analysis'!FZ5</f>
        <v>9.2786766666666676</v>
      </c>
      <c r="GB5" s="162">
        <f>'Production Cost Summary'!$D$13/' Margin Analysis'!FZ5</f>
        <v>15.651636666666668</v>
      </c>
      <c r="GC5" s="171">
        <f>GA5*1.05</f>
        <v>9.7426105000000014</v>
      </c>
      <c r="GD5" s="172">
        <f>GB5*1.05</f>
        <v>16.434218500000004</v>
      </c>
      <c r="GE5" s="171">
        <f>GA5*1.1</f>
        <v>10.206544333333335</v>
      </c>
      <c r="GF5" s="172">
        <f>GB5*1.1</f>
        <v>17.216800333333335</v>
      </c>
      <c r="GG5" s="171">
        <f>GA5*1.15</f>
        <v>10.670478166666667</v>
      </c>
      <c r="GH5" s="172">
        <f>GB5*1.15</f>
        <v>17.999382166666667</v>
      </c>
      <c r="GI5" s="171">
        <f>GA5*1.2</f>
        <v>11.134412000000001</v>
      </c>
      <c r="GJ5" s="172">
        <f>GB5*1.2</f>
        <v>18.781964000000002</v>
      </c>
      <c r="GK5" s="171">
        <f>GA5*1.25</f>
        <v>11.598345833333335</v>
      </c>
      <c r="GL5" s="172">
        <f>GB5*1.25</f>
        <v>19.564545833333334</v>
      </c>
      <c r="GM5" s="171">
        <f>GA5*1.3</f>
        <v>12.062279666666669</v>
      </c>
      <c r="GN5" s="172">
        <f>GB5*1.3</f>
        <v>20.347127666666669</v>
      </c>
      <c r="GO5" s="171">
        <f>GA5*1.35</f>
        <v>12.526213500000003</v>
      </c>
      <c r="GP5" s="172">
        <f>GB5*1.35</f>
        <v>21.129709500000004</v>
      </c>
      <c r="GQ5" s="173">
        <f>GA5*1.4</f>
        <v>12.990147333333335</v>
      </c>
      <c r="GR5" s="172">
        <f>GB5*1.4</f>
        <v>21.912291333333336</v>
      </c>
      <c r="GT5" s="160">
        <v>30</v>
      </c>
      <c r="GU5" s="161">
        <f>'Production Cost Summary'!$C$14/' Margin Analysis'!GT5</f>
        <v>10.147886666666668</v>
      </c>
      <c r="GV5" s="162">
        <f>'Production Cost Summary'!$D$14/' Margin Analysis'!GT5</f>
        <v>16.520846666666667</v>
      </c>
      <c r="GW5" s="171">
        <f>GU5*1.05</f>
        <v>10.655281000000002</v>
      </c>
      <c r="GX5" s="172">
        <f>GV5*1.05</f>
        <v>17.346889000000001</v>
      </c>
      <c r="GY5" s="171">
        <f>GU5*1.1</f>
        <v>11.162675333333336</v>
      </c>
      <c r="GZ5" s="172">
        <f>GV5*1.1</f>
        <v>18.172931333333334</v>
      </c>
      <c r="HA5" s="171">
        <f>GU5*1.15</f>
        <v>11.670069666666668</v>
      </c>
      <c r="HB5" s="172">
        <f>GV5*1.15</f>
        <v>18.998973666666664</v>
      </c>
      <c r="HC5" s="171">
        <f>GU5*1.2</f>
        <v>12.177464000000002</v>
      </c>
      <c r="HD5" s="172">
        <f>GV5*1.2</f>
        <v>19.825016000000002</v>
      </c>
      <c r="HE5" s="171">
        <f>GU5*1.25</f>
        <v>12.684858333333334</v>
      </c>
      <c r="HF5" s="172">
        <f>GV5*1.25</f>
        <v>20.651058333333335</v>
      </c>
      <c r="HG5" s="171">
        <f>GU5*1.3</f>
        <v>13.192252666666668</v>
      </c>
      <c r="HH5" s="172">
        <f>GV5*1.3</f>
        <v>21.477100666666669</v>
      </c>
      <c r="HI5" s="171">
        <f>GU5*1.35</f>
        <v>13.699647000000002</v>
      </c>
      <c r="HJ5" s="172">
        <f>GV5*1.35</f>
        <v>22.303143000000002</v>
      </c>
      <c r="HK5" s="173">
        <f>GU5*1.4</f>
        <v>14.207041333333335</v>
      </c>
      <c r="HL5" s="172">
        <f>GV5*1.4</f>
        <v>23.129185333333332</v>
      </c>
      <c r="HN5" s="160">
        <v>28</v>
      </c>
      <c r="HO5" s="161">
        <f>'Production Cost Summary'!$C$15/' Margin Analysis'!HN5</f>
        <v>12.151714285714286</v>
      </c>
      <c r="HP5" s="162">
        <f>'Production Cost Summary'!$D$15/' Margin Analysis'!HN5</f>
        <v>18.979885714285718</v>
      </c>
      <c r="HQ5" s="171">
        <f>HO5*1.05</f>
        <v>12.759300000000001</v>
      </c>
      <c r="HR5" s="172">
        <f>HP5*1.05</f>
        <v>19.928880000000003</v>
      </c>
      <c r="HS5" s="171">
        <f>HO5*1.1</f>
        <v>13.366885714285717</v>
      </c>
      <c r="HT5" s="172">
        <f>HP5*1.1</f>
        <v>20.877874285714292</v>
      </c>
      <c r="HU5" s="171">
        <f>HO5*1.15</f>
        <v>13.974471428571428</v>
      </c>
      <c r="HV5" s="172">
        <f>HP5*1.15</f>
        <v>21.826868571428573</v>
      </c>
      <c r="HW5" s="171">
        <f>HO5*1.2</f>
        <v>14.582057142857142</v>
      </c>
      <c r="HX5" s="172">
        <f>HP5*1.2</f>
        <v>22.775862857142862</v>
      </c>
      <c r="HY5" s="171">
        <f>HO5*1.25</f>
        <v>15.189642857142857</v>
      </c>
      <c r="HZ5" s="172">
        <f>HP5*1.25</f>
        <v>23.724857142857147</v>
      </c>
      <c r="IA5" s="171">
        <f>HO5*1.3</f>
        <v>15.797228571428573</v>
      </c>
      <c r="IB5" s="172">
        <f>HP5*1.3</f>
        <v>24.673851428571435</v>
      </c>
      <c r="IC5" s="171">
        <f>HO5*1.35</f>
        <v>16.404814285714288</v>
      </c>
      <c r="ID5" s="172">
        <f>HP5*1.35</f>
        <v>25.62284571428572</v>
      </c>
      <c r="IE5" s="173">
        <f>HO5*1.4</f>
        <v>17.0124</v>
      </c>
      <c r="IF5" s="172">
        <f>HP5*1.4</f>
        <v>26.571840000000005</v>
      </c>
      <c r="IH5" s="160">
        <v>15</v>
      </c>
      <c r="II5" s="161">
        <f>'Production Cost Summary'!$C$16/' Margin Analysis'!IH5</f>
        <v>18.007306666666668</v>
      </c>
      <c r="IJ5" s="162">
        <f>'Production Cost Summary'!$D$16/' Margin Analysis'!IH5</f>
        <v>30.753226666666666</v>
      </c>
      <c r="IK5" s="171">
        <f>II5*1.05</f>
        <v>18.907672000000002</v>
      </c>
      <c r="IL5" s="172">
        <f>IJ5*1.05</f>
        <v>32.290888000000002</v>
      </c>
      <c r="IM5" s="171">
        <f>II5*1.1</f>
        <v>19.808037333333338</v>
      </c>
      <c r="IN5" s="172">
        <f>IJ5*1.1</f>
        <v>33.828549333333335</v>
      </c>
      <c r="IO5" s="171">
        <f>II5*1.15</f>
        <v>20.708402666666668</v>
      </c>
      <c r="IP5" s="172">
        <f>IJ5*1.15</f>
        <v>35.36621066666666</v>
      </c>
      <c r="IQ5" s="171">
        <f>II5*1.2</f>
        <v>21.608768000000001</v>
      </c>
      <c r="IR5" s="172">
        <f>IJ5*1.2</f>
        <v>36.903872</v>
      </c>
      <c r="IS5" s="171">
        <f>II5*1.25</f>
        <v>22.509133333333335</v>
      </c>
      <c r="IT5" s="172">
        <f>IJ5*1.25</f>
        <v>38.441533333333332</v>
      </c>
      <c r="IU5" s="171">
        <f>II5*1.3</f>
        <v>23.409498666666671</v>
      </c>
      <c r="IV5" s="172">
        <f>IJ5*1.3</f>
        <v>39.979194666666665</v>
      </c>
      <c r="IW5" s="171">
        <f>II5*1.35</f>
        <v>24.309864000000005</v>
      </c>
      <c r="IX5" s="172">
        <f>IJ5*1.35</f>
        <v>41.516856000000004</v>
      </c>
      <c r="IY5" s="173">
        <f>II5*1.4</f>
        <v>25.210229333333334</v>
      </c>
      <c r="IZ5" s="172">
        <f>IJ5*1.4</f>
        <v>43.05451733333333</v>
      </c>
      <c r="JB5" s="160">
        <v>28</v>
      </c>
      <c r="JC5" s="161">
        <f>'Production Cost Summary'!$C$17/' Margin Analysis'!JB5</f>
        <v>11.747707142857143</v>
      </c>
      <c r="JD5" s="162">
        <f>'Production Cost Summary'!$D$17/' Margin Analysis'!JB5</f>
        <v>18.575878571428575</v>
      </c>
      <c r="JE5" s="171">
        <f>JC5*1.05</f>
        <v>12.3350925</v>
      </c>
      <c r="JF5" s="172">
        <f>JD5*1.05</f>
        <v>19.504672500000005</v>
      </c>
      <c r="JG5" s="171">
        <f>JC5*1.1</f>
        <v>12.922477857142859</v>
      </c>
      <c r="JH5" s="172">
        <f>JD5*1.1</f>
        <v>20.433466428571435</v>
      </c>
      <c r="JI5" s="171">
        <f>JC5*1.15</f>
        <v>13.509863214285714</v>
      </c>
      <c r="JJ5" s="172">
        <f>JD5*1.15</f>
        <v>21.362260357142858</v>
      </c>
      <c r="JK5" s="171">
        <f>JC5*1.2</f>
        <v>14.097248571428571</v>
      </c>
      <c r="JL5" s="172">
        <f>JD5*1.2</f>
        <v>22.291054285714289</v>
      </c>
      <c r="JM5" s="171">
        <f>JC5*1.25</f>
        <v>14.684633928571429</v>
      </c>
      <c r="JN5" s="172">
        <f>JD5*1.25</f>
        <v>23.219848214285719</v>
      </c>
      <c r="JO5" s="171">
        <f>JC5*1.3</f>
        <v>15.272019285714286</v>
      </c>
      <c r="JP5" s="172">
        <f>JD5*1.3</f>
        <v>24.148642142857149</v>
      </c>
      <c r="JQ5" s="171">
        <f>JC5*1.35</f>
        <v>15.859404642857145</v>
      </c>
      <c r="JR5" s="172">
        <f>JD5*1.35</f>
        <v>25.077436071428579</v>
      </c>
      <c r="JS5" s="173">
        <f>JC5*1.4</f>
        <v>16.44679</v>
      </c>
      <c r="JT5" s="172">
        <f>JD5*1.4</f>
        <v>26.006230000000002</v>
      </c>
      <c r="JV5" s="160">
        <v>700</v>
      </c>
      <c r="JW5" s="92">
        <f>'Production Cost Summary'!$C$18/' Margin Analysis'!JV5</f>
        <v>0.40467862142857136</v>
      </c>
      <c r="JX5" s="162">
        <f>'Production Cost Summary'!$D$18/' Margin Analysis'!JV5</f>
        <v>0.67780547857142848</v>
      </c>
      <c r="JY5" s="171">
        <f>JW5*1.05</f>
        <v>0.42491255249999993</v>
      </c>
      <c r="JZ5" s="172">
        <f>JX5*1.05</f>
        <v>0.71169575249999995</v>
      </c>
      <c r="KA5" s="171">
        <f>JW5*1.1</f>
        <v>0.44514648357142855</v>
      </c>
      <c r="KB5" s="172">
        <f>JX5*1.1</f>
        <v>0.74558602642857141</v>
      </c>
      <c r="KC5" s="171">
        <f>JW5*1.15</f>
        <v>0.46538041464285701</v>
      </c>
      <c r="KD5" s="172">
        <f>JX5*1.15</f>
        <v>0.77947630035714266</v>
      </c>
      <c r="KE5" s="171">
        <f>JW5*1.2</f>
        <v>0.48561434571428563</v>
      </c>
      <c r="KF5" s="172">
        <f>JX5*1.2</f>
        <v>0.81336657428571413</v>
      </c>
      <c r="KG5" s="171">
        <f>JW5*1.25</f>
        <v>0.5058482767857142</v>
      </c>
      <c r="KH5" s="172">
        <f>JX5*1.25</f>
        <v>0.8472568482142856</v>
      </c>
      <c r="KI5" s="171">
        <f>JW5*1.3</f>
        <v>0.52608220785714277</v>
      </c>
      <c r="KJ5" s="172">
        <f>JX5*1.3</f>
        <v>0.88114712214285706</v>
      </c>
      <c r="KK5" s="171">
        <f>JW5*1.35</f>
        <v>0.54631613892857134</v>
      </c>
      <c r="KL5" s="172">
        <f>JX5*1.35</f>
        <v>0.91503739607142853</v>
      </c>
      <c r="KM5" s="173">
        <f>JW5*1.4</f>
        <v>0.56655006999999991</v>
      </c>
      <c r="KN5" s="172">
        <f>JX5*1.4</f>
        <v>0.94892766999999978</v>
      </c>
      <c r="KP5" s="160">
        <v>700</v>
      </c>
      <c r="KQ5" s="161">
        <f>'Production Cost Summary'!$C$19/' Margin Analysis'!KP5</f>
        <v>0.45372121428571438</v>
      </c>
      <c r="KR5" s="162">
        <f>'Production Cost Summary'!$D$19/' Margin Analysis'!KP5</f>
        <v>0.72684807142857155</v>
      </c>
      <c r="KS5" s="171">
        <f>KQ5*1.05</f>
        <v>0.47640727500000013</v>
      </c>
      <c r="KT5" s="172">
        <f>KR5*1.05</f>
        <v>0.76319047500000015</v>
      </c>
      <c r="KU5" s="171">
        <f>KQ5*1.1</f>
        <v>0.49909333571428588</v>
      </c>
      <c r="KV5" s="172">
        <f>KR5*1.1</f>
        <v>0.79953287857142874</v>
      </c>
      <c r="KW5" s="171">
        <f>KQ5*1.15</f>
        <v>0.52177939642857152</v>
      </c>
      <c r="KX5" s="172">
        <f>KR5*1.15</f>
        <v>0.83587528214285722</v>
      </c>
      <c r="KY5" s="171">
        <f>KQ5*1.2</f>
        <v>0.54446545714285721</v>
      </c>
      <c r="KZ5" s="172">
        <f>KR5*1.2</f>
        <v>0.87221768571428582</v>
      </c>
      <c r="LA5" s="171">
        <f>KQ5*1.25</f>
        <v>0.56715151785714302</v>
      </c>
      <c r="LB5" s="172">
        <f>KR5*1.25</f>
        <v>0.90856008928571441</v>
      </c>
      <c r="LC5" s="171">
        <f>KQ5*1.3</f>
        <v>0.58983757857142871</v>
      </c>
      <c r="LD5" s="172">
        <f>KR5*1.3</f>
        <v>0.94490249285714301</v>
      </c>
      <c r="LE5" s="171">
        <f>KQ5*1.35</f>
        <v>0.61252363928571441</v>
      </c>
      <c r="LF5" s="172">
        <f>KR5*1.35</f>
        <v>0.98124489642857171</v>
      </c>
      <c r="LG5" s="173">
        <f>KQ5*1.4</f>
        <v>0.6352097000000001</v>
      </c>
      <c r="LH5" s="172">
        <f>KR5*1.4</f>
        <v>1.0175873000000002</v>
      </c>
      <c r="LJ5" s="160">
        <v>700</v>
      </c>
      <c r="LK5" s="161">
        <f>'Production Cost Summary'!$C$20/' Margin Analysis'!LJ5</f>
        <v>0.4474859285714286</v>
      </c>
      <c r="LL5" s="162">
        <f>'Production Cost Summary'!$D$20/' Margin Analysis'!LJ5</f>
        <v>0.72061278571428578</v>
      </c>
      <c r="LM5" s="171">
        <f>LK5*1.05</f>
        <v>0.46986022500000008</v>
      </c>
      <c r="LN5" s="172">
        <f>LL5*1.05</f>
        <v>0.75664342500000015</v>
      </c>
      <c r="LO5" s="171">
        <f>LK5*1.1</f>
        <v>0.49223452142857149</v>
      </c>
      <c r="LP5" s="172">
        <f>LL5*1.1</f>
        <v>0.79267406428571441</v>
      </c>
      <c r="LQ5" s="171">
        <f>LK5*1.15</f>
        <v>0.51460881785714285</v>
      </c>
      <c r="LR5" s="172">
        <f>LL5*1.15</f>
        <v>0.82870470357142856</v>
      </c>
      <c r="LS5" s="171">
        <f>LK5*1.2</f>
        <v>0.53698311428571432</v>
      </c>
      <c r="LT5" s="172">
        <f>LL5*1.2</f>
        <v>0.86473534285714293</v>
      </c>
      <c r="LU5" s="171">
        <f>LK5*1.25</f>
        <v>0.5593574107142858</v>
      </c>
      <c r="LV5" s="172">
        <f>LL5*1.25</f>
        <v>0.90076598214285719</v>
      </c>
      <c r="LW5" s="171">
        <f>LK5*1.3</f>
        <v>0.58173170714285716</v>
      </c>
      <c r="LX5" s="172">
        <f>LL5*1.3</f>
        <v>0.93679662142857156</v>
      </c>
      <c r="LY5" s="171">
        <f>LK5*1.35</f>
        <v>0.60410600357142863</v>
      </c>
      <c r="LZ5" s="172">
        <f>LL5*1.35</f>
        <v>0.97282726071428582</v>
      </c>
      <c r="MA5" s="173">
        <f>LK5*1.4</f>
        <v>0.62648029999999999</v>
      </c>
      <c r="MB5" s="172">
        <f>LL5*1.4</f>
        <v>1.0088579</v>
      </c>
      <c r="MD5" s="160">
        <v>25</v>
      </c>
      <c r="ME5" s="161">
        <f>'Production Cost Summary'!$C$21/' Margin Analysis'!MD5</f>
        <v>12.568972320000002</v>
      </c>
      <c r="MF5" s="162">
        <f>'Production Cost Summary'!$D$21/' Margin Analysis'!MD5</f>
        <v>20.216524320000005</v>
      </c>
      <c r="MG5" s="171">
        <f>ME5*1.05</f>
        <v>13.197420936000002</v>
      </c>
      <c r="MH5" s="172">
        <f>MF5*1.05</f>
        <v>21.227350536000007</v>
      </c>
      <c r="MI5" s="171">
        <f>ME5*1.1</f>
        <v>13.825869552000004</v>
      </c>
      <c r="MJ5" s="172">
        <f>MF5*1.1</f>
        <v>22.238176752000008</v>
      </c>
      <c r="MK5" s="171">
        <f>ME5*1.15</f>
        <v>14.454318168000002</v>
      </c>
      <c r="ML5" s="172">
        <f>MF5*1.15</f>
        <v>23.249002968000003</v>
      </c>
      <c r="MM5" s="171">
        <f>ME5*1.2</f>
        <v>15.082766784000002</v>
      </c>
      <c r="MN5" s="172">
        <f>MF5*1.2</f>
        <v>24.259829184000004</v>
      </c>
      <c r="MO5" s="171">
        <f>ME5*1.25</f>
        <v>15.711215400000002</v>
      </c>
      <c r="MP5" s="172">
        <f>MF5*1.25</f>
        <v>25.270655400000006</v>
      </c>
      <c r="MQ5" s="171">
        <f>ME5*1.3</f>
        <v>16.339664016000004</v>
      </c>
      <c r="MR5" s="172">
        <f>MF5*1.3</f>
        <v>26.281481616000008</v>
      </c>
      <c r="MS5" s="171">
        <f>ME5*1.35</f>
        <v>16.968112632000004</v>
      </c>
      <c r="MT5" s="172">
        <f>MF5*1.35</f>
        <v>27.292307832000009</v>
      </c>
      <c r="MU5" s="173">
        <f>ME5*1.4</f>
        <v>17.596561248</v>
      </c>
      <c r="MV5" s="172">
        <f>MF5*1.4</f>
        <v>28.303134048000004</v>
      </c>
      <c r="MX5" s="160">
        <v>700</v>
      </c>
      <c r="MY5" s="161">
        <f>'Production Cost Summary'!$C$22/' Margin Analysis'!MX5</f>
        <v>0.48890684285714292</v>
      </c>
      <c r="MZ5" s="162">
        <f>'Production Cost Summary'!$D$22/' Margin Analysis'!MX5</f>
        <v>0.76203370000000015</v>
      </c>
      <c r="NA5" s="171">
        <f>MY5*1.05</f>
        <v>0.51335218500000013</v>
      </c>
      <c r="NB5" s="172">
        <f>MZ5*1.05</f>
        <v>0.80013538500000014</v>
      </c>
      <c r="NC5" s="171">
        <f>MY5*1.1</f>
        <v>0.53779752714285722</v>
      </c>
      <c r="ND5" s="172">
        <f>MZ5*1.1</f>
        <v>0.83823707000000025</v>
      </c>
      <c r="NE5" s="171">
        <f>MY5*1.15</f>
        <v>0.56224286928571432</v>
      </c>
      <c r="NF5" s="172">
        <f>MZ5*1.15</f>
        <v>0.87633875500000014</v>
      </c>
      <c r="NG5" s="171">
        <f>MY5*1.2</f>
        <v>0.58668821142857153</v>
      </c>
      <c r="NH5" s="172">
        <f>MZ5*1.2</f>
        <v>0.91444044000000013</v>
      </c>
      <c r="NI5" s="171">
        <f>MY5*1.25</f>
        <v>0.61113355357142862</v>
      </c>
      <c r="NJ5" s="172">
        <f>MZ5*1.25</f>
        <v>0.95254212500000013</v>
      </c>
      <c r="NK5" s="171">
        <f>MY5*1.3</f>
        <v>0.63557889571428583</v>
      </c>
      <c r="NL5" s="172">
        <f>MZ5*1.3</f>
        <v>0.99064381000000024</v>
      </c>
      <c r="NM5" s="171">
        <f>MY5*1.35</f>
        <v>0.66002423785714304</v>
      </c>
      <c r="NN5" s="172">
        <f>MZ5*1.35</f>
        <v>1.0287454950000003</v>
      </c>
      <c r="NO5" s="173">
        <f>MY5*1.4</f>
        <v>0.68446958000000002</v>
      </c>
      <c r="NP5" s="172">
        <f>MZ5*1.4</f>
        <v>1.0668471800000001</v>
      </c>
      <c r="NR5" s="160">
        <v>600</v>
      </c>
      <c r="NS5" s="161">
        <f>'Production Cost Summary'!$C$23/' Margin Analysis'!NR5</f>
        <v>0.50299906666666661</v>
      </c>
      <c r="NT5" s="162">
        <f>'Production Cost Summary'!$D$23/' Margin Analysis'!NR5</f>
        <v>0.82164706666666665</v>
      </c>
      <c r="NU5" s="171">
        <f>NS5*1.05</f>
        <v>0.52814901999999997</v>
      </c>
      <c r="NV5" s="172">
        <f>NT5*1.05</f>
        <v>0.86272941999999997</v>
      </c>
      <c r="NW5" s="171">
        <f>NS5*1.1</f>
        <v>0.55329897333333333</v>
      </c>
      <c r="NX5" s="172">
        <f>NT5*1.1</f>
        <v>0.9038117733333334</v>
      </c>
      <c r="NY5" s="171">
        <f>NS5*1.15</f>
        <v>0.57844892666666659</v>
      </c>
      <c r="NZ5" s="172">
        <f>NT5*1.15</f>
        <v>0.94489412666666661</v>
      </c>
      <c r="OA5" s="171">
        <f>NS5*1.2</f>
        <v>0.60359887999999995</v>
      </c>
      <c r="OB5" s="172">
        <f>NT5*1.2</f>
        <v>0.98597647999999993</v>
      </c>
      <c r="OC5" s="171">
        <f>NS5*1.25</f>
        <v>0.62874883333333331</v>
      </c>
      <c r="OD5" s="172">
        <f>NT5*1.25</f>
        <v>1.0270588333333333</v>
      </c>
      <c r="OE5" s="171">
        <f>NS5*1.3</f>
        <v>0.65389878666666656</v>
      </c>
      <c r="OF5" s="172">
        <f>NT5*1.3</f>
        <v>1.0681411866666666</v>
      </c>
      <c r="OG5" s="171">
        <f>NS5*1.35</f>
        <v>0.67904873999999993</v>
      </c>
      <c r="OH5" s="172">
        <f>NT5*1.35</f>
        <v>1.1092235400000001</v>
      </c>
      <c r="OI5" s="173">
        <f>NS5*1.4</f>
        <v>0.70419869333333318</v>
      </c>
      <c r="OJ5" s="172">
        <f>NT5*1.4</f>
        <v>1.1503058933333332</v>
      </c>
      <c r="OL5" s="160">
        <v>400</v>
      </c>
      <c r="OM5" s="161">
        <f>'Production Cost Summary'!$C$24/' Margin Analysis'!OL5</f>
        <v>0.73484205000000002</v>
      </c>
      <c r="ON5" s="162">
        <f>'Production Cost Summary'!$D$24/' Margin Analysis'!OL5</f>
        <v>1.21281405</v>
      </c>
      <c r="OO5" s="171">
        <f>OM5*1.05</f>
        <v>0.77158415250000001</v>
      </c>
      <c r="OP5" s="172">
        <f>ON5*1.05</f>
        <v>1.2734547525</v>
      </c>
      <c r="OQ5" s="171">
        <f>OM5*1.1</f>
        <v>0.8083262550000001</v>
      </c>
      <c r="OR5" s="172">
        <f>ON5*1.1</f>
        <v>1.3340954550000002</v>
      </c>
      <c r="OS5" s="171">
        <f>OM5*1.15</f>
        <v>0.84506835749999998</v>
      </c>
      <c r="OT5" s="172">
        <f>ON5*1.15</f>
        <v>1.3947361574999999</v>
      </c>
      <c r="OU5" s="171">
        <f>OM5*1.2</f>
        <v>0.88181045999999996</v>
      </c>
      <c r="OV5" s="172">
        <f>ON5*1.2</f>
        <v>1.4553768599999999</v>
      </c>
      <c r="OW5" s="171">
        <f>OM5*1.25</f>
        <v>0.91855256250000006</v>
      </c>
      <c r="OX5" s="172">
        <f>ON5*1.25</f>
        <v>1.5160175625000001</v>
      </c>
      <c r="OY5" s="171">
        <f>OM5*1.3</f>
        <v>0.95529466500000004</v>
      </c>
      <c r="OZ5" s="172">
        <f>ON5*1.3</f>
        <v>1.5766582650000001</v>
      </c>
      <c r="PA5" s="171">
        <f>OM5*1.35</f>
        <v>0.99203676750000014</v>
      </c>
      <c r="PB5" s="172">
        <f>ON5*1.35</f>
        <v>1.6372989675</v>
      </c>
      <c r="PC5" s="173">
        <f>OM5*1.4</f>
        <v>1.02877887</v>
      </c>
      <c r="PD5" s="172">
        <f>ON5*1.4</f>
        <v>1.6979396699999998</v>
      </c>
    </row>
    <row r="6" spans="2:420" ht="26" thickBot="1" x14ac:dyDescent="0.8">
      <c r="B6" s="156">
        <f>B5*1.05</f>
        <v>21</v>
      </c>
      <c r="C6" s="96">
        <f>'Production Cost Summary'!$C$4/' Margin Analysis'!B6</f>
        <v>19.039857142857144</v>
      </c>
      <c r="D6" s="168">
        <f>'Production Cost Summary'!$D$4/' Margin Analysis'!B6</f>
        <v>28.144085714285719</v>
      </c>
      <c r="E6" s="186">
        <f t="shared" ref="E6:E31" si="0">C6*1.05</f>
        <v>19.991850000000003</v>
      </c>
      <c r="F6" s="187">
        <f t="shared" ref="F6:F31" si="1">D6*1.05</f>
        <v>29.551290000000005</v>
      </c>
      <c r="G6" s="186">
        <f t="shared" ref="G6:G31" si="2">C6*1.1</f>
        <v>20.943842857142862</v>
      </c>
      <c r="H6" s="187">
        <f t="shared" ref="H6:H31" si="3">D6*1.1</f>
        <v>30.958494285714295</v>
      </c>
      <c r="I6" s="186">
        <f t="shared" ref="I6:I31" si="4">C6*1.15</f>
        <v>21.895835714285713</v>
      </c>
      <c r="J6" s="187">
        <f t="shared" ref="J6:J31" si="5">D6*1.15</f>
        <v>32.365698571428574</v>
      </c>
      <c r="K6" s="186">
        <f t="shared" ref="K6:K31" si="6">C6*1.2</f>
        <v>22.847828571428572</v>
      </c>
      <c r="L6" s="187">
        <f t="shared" ref="L6:L31" si="7">D6*1.2</f>
        <v>33.77290285714286</v>
      </c>
      <c r="M6" s="186">
        <f t="shared" ref="M6:M31" si="8">C6*1.25</f>
        <v>23.79982142857143</v>
      </c>
      <c r="N6" s="187">
        <f t="shared" ref="N6:N31" si="9">D6*1.25</f>
        <v>35.180107142857146</v>
      </c>
      <c r="O6" s="186">
        <f t="shared" ref="O6:O31" si="10">C6*1.3</f>
        <v>24.751814285714289</v>
      </c>
      <c r="P6" s="187">
        <f t="shared" ref="P6:P31" si="11">D6*1.3</f>
        <v>36.587311428571439</v>
      </c>
      <c r="Q6" s="186">
        <f t="shared" ref="Q6:Q31" si="12">C6*1.35</f>
        <v>25.703807142857148</v>
      </c>
      <c r="R6" s="187">
        <f t="shared" ref="R6:R31" si="13">D6*1.35</f>
        <v>37.994515714285725</v>
      </c>
      <c r="S6" s="188">
        <f t="shared" ref="S6:S31" si="14">C6*1.4</f>
        <v>26.655799999999999</v>
      </c>
      <c r="T6" s="187">
        <f t="shared" ref="T6:T31" si="15">D6*1.4</f>
        <v>39.401720000000005</v>
      </c>
      <c r="V6" s="156">
        <f>V5*1.05</f>
        <v>29.400000000000002</v>
      </c>
      <c r="W6" s="96">
        <f>'Production Cost Summary'!$C$5/' Margin Analysis'!V6</f>
        <v>11.394989795918367</v>
      </c>
      <c r="X6" s="98">
        <f>'Production Cost Summary'!$D$5/' Margin Analysis'!V6</f>
        <v>17.898010204081633</v>
      </c>
      <c r="Y6" s="186">
        <f t="shared" ref="Y6:Y31" si="16">W6*1.05</f>
        <v>11.964739285714286</v>
      </c>
      <c r="Z6" s="187">
        <f t="shared" ref="Z6:Z31" si="17">X6*1.05</f>
        <v>18.792910714285714</v>
      </c>
      <c r="AA6" s="186">
        <f t="shared" ref="AA6:AA31" si="18">W6*1.1</f>
        <v>12.534488775510205</v>
      </c>
      <c r="AB6" s="187">
        <f t="shared" ref="AB6:AB31" si="19">X6*1.1</f>
        <v>19.687811224489799</v>
      </c>
      <c r="AC6" s="186">
        <f t="shared" ref="AC6:AC31" si="20">W6*1.15</f>
        <v>13.104238265306121</v>
      </c>
      <c r="AD6" s="187">
        <f t="shared" ref="AD6:AD31" si="21">X6*1.15</f>
        <v>20.582711734693877</v>
      </c>
      <c r="AE6" s="186">
        <f t="shared" ref="AE6:AE31" si="22">W6*1.2</f>
        <v>13.67398775510204</v>
      </c>
      <c r="AF6" s="187">
        <f t="shared" ref="AF6:AF31" si="23">X6*1.2</f>
        <v>21.477612244897959</v>
      </c>
      <c r="AG6" s="186">
        <f t="shared" ref="AG6:AG31" si="24">W6*1.25</f>
        <v>14.243737244897957</v>
      </c>
      <c r="AH6" s="187">
        <f t="shared" ref="AH6:AH31" si="25">X6*1.25</f>
        <v>22.37251275510204</v>
      </c>
      <c r="AI6" s="186">
        <f t="shared" ref="AI6:AI31" si="26">W6*1.3</f>
        <v>14.813486734693877</v>
      </c>
      <c r="AJ6" s="187">
        <f t="shared" ref="AJ6:AJ31" si="27">X6*1.3</f>
        <v>23.267413265306125</v>
      </c>
      <c r="AK6" s="186">
        <f t="shared" ref="AK6:AK31" si="28">W6*1.35</f>
        <v>15.383236224489796</v>
      </c>
      <c r="AL6" s="187">
        <f t="shared" ref="AL6:AL31" si="29">X6*1.35</f>
        <v>24.162313775510206</v>
      </c>
      <c r="AM6" s="188">
        <f t="shared" ref="AM6:AM31" si="30">W6*1.4</f>
        <v>15.952985714285711</v>
      </c>
      <c r="AN6" s="187">
        <f t="shared" ref="AN6:AN31" si="31">X6*1.4</f>
        <v>25.057214285714284</v>
      </c>
      <c r="AP6" s="156">
        <f>AP5*1.05</f>
        <v>21</v>
      </c>
      <c r="AQ6" s="96">
        <f>'Production Cost Summary'!$C$6/' Margin Analysis'!AP6</f>
        <v>13.71822857142857</v>
      </c>
      <c r="AR6" s="98">
        <f>'Production Cost Summary'!$D$6/' Margin Analysis'!AP6</f>
        <v>22.822457142857143</v>
      </c>
      <c r="AS6" s="186">
        <f t="shared" ref="AS6:AS31" si="32">AQ6*1.05</f>
        <v>14.40414</v>
      </c>
      <c r="AT6" s="187">
        <f t="shared" ref="AT6:AT31" si="33">AR6*1.05</f>
        <v>23.96358</v>
      </c>
      <c r="AU6" s="186">
        <f t="shared" ref="AU6:AU31" si="34">AQ6*1.1</f>
        <v>15.090051428571428</v>
      </c>
      <c r="AV6" s="187">
        <f t="shared" ref="AV6:AV31" si="35">AR6*1.1</f>
        <v>25.104702857142858</v>
      </c>
      <c r="AW6" s="186">
        <f t="shared" ref="AW6:AW31" si="36">AQ6*1.15</f>
        <v>15.775962857142854</v>
      </c>
      <c r="AX6" s="187">
        <f t="shared" ref="AX6:AX31" si="37">AR6*1.15</f>
        <v>26.245825714285711</v>
      </c>
      <c r="AY6" s="186">
        <f t="shared" ref="AY6:AY31" si="38">AQ6*1.2</f>
        <v>16.461874285714284</v>
      </c>
      <c r="AZ6" s="187">
        <f t="shared" ref="AZ6:AZ31" si="39">AR6*1.2</f>
        <v>27.386948571428572</v>
      </c>
      <c r="BA6" s="186">
        <f t="shared" ref="BA6:BA31" si="40">AQ6*1.25</f>
        <v>17.147785714285714</v>
      </c>
      <c r="BB6" s="187">
        <f t="shared" ref="BB6:BB31" si="41">AR6*1.25</f>
        <v>28.52807142857143</v>
      </c>
      <c r="BC6" s="186">
        <f t="shared" ref="BC6:BC31" si="42">AQ6*1.3</f>
        <v>17.83369714285714</v>
      </c>
      <c r="BD6" s="187">
        <f t="shared" ref="BD6:BD31" si="43">AR6*1.3</f>
        <v>29.669194285714287</v>
      </c>
      <c r="BE6" s="186">
        <f t="shared" ref="BE6:BE31" si="44">AQ6*1.35</f>
        <v>18.51960857142857</v>
      </c>
      <c r="BF6" s="187">
        <f t="shared" ref="BF6:BF31" si="45">AR6*1.35</f>
        <v>30.810317142857144</v>
      </c>
      <c r="BG6" s="188">
        <f t="shared" ref="BG6:BG31" si="46">AQ6*1.4</f>
        <v>19.205519999999996</v>
      </c>
      <c r="BH6" s="187">
        <f t="shared" ref="BH6:BH31" si="47">AR6*1.4</f>
        <v>31.951439999999998</v>
      </c>
      <c r="BJ6" s="156">
        <f>BJ5*1.05</f>
        <v>60.900000000000006</v>
      </c>
      <c r="BK6" s="96">
        <f>'Production Cost Summary'!$C$7/' Margin Analysis'!BJ6</f>
        <v>4.8584039408866992</v>
      </c>
      <c r="BL6" s="98">
        <f>'Production Cost Summary'!$D$7/' Margin Analysis'!BJ6</f>
        <v>8.0024170771756982</v>
      </c>
      <c r="BM6" s="186">
        <f t="shared" ref="BM6:BM31" si="48">BK6*1.05</f>
        <v>5.1013241379310346</v>
      </c>
      <c r="BN6" s="187">
        <f t="shared" ref="BN6:BN31" si="49">BL6*1.05</f>
        <v>8.4025379310344839</v>
      </c>
      <c r="BO6" s="186">
        <f t="shared" ref="BO6:BO31" si="50">BK6*1.1</f>
        <v>5.3442443349753699</v>
      </c>
      <c r="BP6" s="187">
        <f t="shared" ref="BP6:BP31" si="51">BL6*1.1</f>
        <v>8.8026587848932678</v>
      </c>
      <c r="BQ6" s="186">
        <f t="shared" ref="BQ6:BQ31" si="52">BK6*1.15</f>
        <v>5.5871645320197034</v>
      </c>
      <c r="BR6" s="187">
        <f t="shared" ref="BR6:BR31" si="53">BL6*1.15</f>
        <v>9.2027796387520517</v>
      </c>
      <c r="BS6" s="186">
        <f t="shared" ref="BS6:BS31" si="54">BK6*1.2</f>
        <v>5.8300847290640387</v>
      </c>
      <c r="BT6" s="187">
        <f t="shared" ref="BT6:BT31" si="55">BL6*1.2</f>
        <v>9.6029004926108374</v>
      </c>
      <c r="BU6" s="186">
        <f t="shared" ref="BU6:BU31" si="56">BK6*1.25</f>
        <v>6.0730049261083741</v>
      </c>
      <c r="BV6" s="187">
        <f t="shared" ref="BV6:BV31" si="57">BL6*1.25</f>
        <v>10.003021346469623</v>
      </c>
      <c r="BW6" s="186">
        <f t="shared" ref="BW6:BW31" si="58">BK6*1.3</f>
        <v>6.3159251231527094</v>
      </c>
      <c r="BX6" s="187">
        <f t="shared" ref="BX6:BX31" si="59">BL6*1.3</f>
        <v>10.403142200328407</v>
      </c>
      <c r="BY6" s="186">
        <f t="shared" ref="BY6:BY31" si="60">BK6*1.35</f>
        <v>6.5588453201970447</v>
      </c>
      <c r="BZ6" s="187">
        <f t="shared" ref="BZ6:BZ31" si="61">BL6*1.35</f>
        <v>10.803263054187193</v>
      </c>
      <c r="CA6" s="188">
        <f t="shared" ref="CA6:CA31" si="62">BK6*1.4</f>
        <v>6.8017655172413782</v>
      </c>
      <c r="CB6" s="187">
        <f t="shared" ref="CB6:CB31" si="63">BL6*1.4</f>
        <v>11.203383908045977</v>
      </c>
      <c r="CD6" s="156">
        <f>CD5*1.05</f>
        <v>60.900000000000006</v>
      </c>
      <c r="CE6" s="96">
        <f>'Production Cost Summary'!$C$8/' Margin Analysis'!CD6</f>
        <v>9.5880229885057489</v>
      </c>
      <c r="CF6" s="98">
        <f>'Production Cost Summary'!$D$8/' Margin Analysis'!CD6</f>
        <v>12.732036124794748</v>
      </c>
      <c r="CG6" s="186">
        <f t="shared" ref="CG6:CG31" si="64">CE6*1.05</f>
        <v>10.067424137931036</v>
      </c>
      <c r="CH6" s="187">
        <f t="shared" ref="CH6:CH31" si="65">CF6*1.05</f>
        <v>13.368637931034486</v>
      </c>
      <c r="CI6" s="186">
        <f t="shared" ref="CI6:CI31" si="66">CE6*1.1</f>
        <v>10.546825287356324</v>
      </c>
      <c r="CJ6" s="187">
        <f t="shared" ref="CJ6:CJ31" si="67">CF6*1.1</f>
        <v>14.005239737274223</v>
      </c>
      <c r="CK6" s="186">
        <f t="shared" ref="CK6:CK31" si="68">CE6*1.15</f>
        <v>11.026226436781611</v>
      </c>
      <c r="CL6" s="187">
        <f t="shared" ref="CL6:CL31" si="69">CF6*1.15</f>
        <v>14.641841543513959</v>
      </c>
      <c r="CM6" s="186">
        <f t="shared" ref="CM6:CM31" si="70">CE6*1.2</f>
        <v>11.505627586206899</v>
      </c>
      <c r="CN6" s="187">
        <f t="shared" ref="CN6:CN31" si="71">CF6*1.2</f>
        <v>15.278443349753697</v>
      </c>
      <c r="CO6" s="186">
        <f t="shared" ref="CO6:CO31" si="72">CE6*1.25</f>
        <v>11.985028735632186</v>
      </c>
      <c r="CP6" s="187">
        <f t="shared" ref="CP6:CP31" si="73">CF6*1.25</f>
        <v>15.915045155993434</v>
      </c>
      <c r="CQ6" s="186">
        <f t="shared" ref="CQ6:CQ31" si="74">CE6*1.3</f>
        <v>12.464429885057474</v>
      </c>
      <c r="CR6" s="187">
        <f t="shared" ref="CR6:CR31" si="75">CF6*1.3</f>
        <v>16.551646962233171</v>
      </c>
      <c r="CS6" s="186">
        <f t="shared" ref="CS6:CS31" si="76">CE6*1.35</f>
        <v>12.943831034482761</v>
      </c>
      <c r="CT6" s="187">
        <f t="shared" ref="CT6:CT31" si="77">CF6*1.35</f>
        <v>17.18824876847291</v>
      </c>
      <c r="CU6" s="188">
        <f t="shared" ref="CU6:CU31" si="78">CE6*1.4</f>
        <v>13.423232183908048</v>
      </c>
      <c r="CV6" s="187">
        <f t="shared" ref="CV6:CV31" si="79">CF6*1.4</f>
        <v>17.824850574712645</v>
      </c>
      <c r="CX6" s="156">
        <f>CX5*1.05</f>
        <v>21</v>
      </c>
      <c r="CY6" s="96">
        <f>'Production Cost Summary'!$C$9/' Margin Analysis'!CX6</f>
        <v>13.974438095238094</v>
      </c>
      <c r="CZ6" s="98">
        <f>'Production Cost Summary'!$D$9/' Margin Analysis'!CX6</f>
        <v>23.078666666666667</v>
      </c>
      <c r="DA6" s="186">
        <f t="shared" ref="DA6:DA31" si="80">CY6*1.05</f>
        <v>14.673159999999999</v>
      </c>
      <c r="DB6" s="187">
        <f t="shared" ref="DB6:DB31" si="81">CZ6*1.05</f>
        <v>24.232600000000001</v>
      </c>
      <c r="DC6" s="186">
        <f t="shared" ref="DC6:DC31" si="82">CY6*1.1</f>
        <v>15.371881904761905</v>
      </c>
      <c r="DD6" s="187">
        <f t="shared" ref="DD6:DD31" si="83">CZ6*1.1</f>
        <v>25.386533333333336</v>
      </c>
      <c r="DE6" s="186">
        <f t="shared" ref="DE6:DE31" si="84">CY6*1.15</f>
        <v>16.070603809523806</v>
      </c>
      <c r="DF6" s="187">
        <f t="shared" ref="DF6:DF31" si="85">CZ6*1.15</f>
        <v>26.540466666666664</v>
      </c>
      <c r="DG6" s="186">
        <f t="shared" ref="DG6:DG31" si="86">CY6*1.2</f>
        <v>16.769325714285714</v>
      </c>
      <c r="DH6" s="187">
        <f t="shared" ref="DH6:DH31" si="87">CZ6*1.2</f>
        <v>27.694399999999998</v>
      </c>
      <c r="DI6" s="186">
        <f t="shared" ref="DI6:DI31" si="88">CY6*1.25</f>
        <v>17.468047619047617</v>
      </c>
      <c r="DJ6" s="187">
        <f t="shared" ref="DJ6:DJ31" si="89">CZ6*1.25</f>
        <v>28.848333333333333</v>
      </c>
      <c r="DK6" s="186">
        <f t="shared" ref="DK6:DK31" si="90">CY6*1.3</f>
        <v>18.166769523809524</v>
      </c>
      <c r="DL6" s="187">
        <f t="shared" ref="DL6:DL31" si="91">CZ6*1.3</f>
        <v>30.002266666666667</v>
      </c>
      <c r="DM6" s="186">
        <f t="shared" ref="DM6:DM31" si="92">CY6*1.35</f>
        <v>18.865491428571428</v>
      </c>
      <c r="DN6" s="187">
        <f t="shared" ref="DN6:DN31" si="93">CZ6*1.35</f>
        <v>31.156200000000002</v>
      </c>
      <c r="DO6" s="188">
        <f t="shared" ref="DO6:DO31" si="94">CY6*1.4</f>
        <v>19.564213333333331</v>
      </c>
      <c r="DP6" s="187">
        <f t="shared" ref="DP6:DP31" si="95">CZ6*1.4</f>
        <v>32.310133333333333</v>
      </c>
      <c r="DR6" s="156">
        <f>DR5*1.05</f>
        <v>21</v>
      </c>
      <c r="DS6" s="96">
        <f>'Production Cost Summary'!$C$10/' Margin Analysis'!DR6</f>
        <v>14.241062576190478</v>
      </c>
      <c r="DT6" s="98">
        <f>'Production Cost Summary'!$D$10/' Margin Analysis'!DR6</f>
        <v>23.345291147619051</v>
      </c>
      <c r="DU6" s="186">
        <f t="shared" ref="DU6:DU31" si="96">DS6*1.05</f>
        <v>14.953115705000002</v>
      </c>
      <c r="DV6" s="187">
        <f t="shared" ref="DV6:DV31" si="97">DT6*1.05</f>
        <v>24.512555705000004</v>
      </c>
      <c r="DW6" s="186">
        <f t="shared" ref="DW6:DW31" si="98">DS6*1.1</f>
        <v>15.665168833809528</v>
      </c>
      <c r="DX6" s="187">
        <f t="shared" ref="DX6:DX31" si="99">DT6*1.1</f>
        <v>25.679820262380957</v>
      </c>
      <c r="DY6" s="186">
        <f t="shared" ref="DY6:DY31" si="100">DS6*1.15</f>
        <v>16.37722196261905</v>
      </c>
      <c r="DZ6" s="187">
        <f t="shared" ref="DZ6:DZ31" si="101">DT6*1.15</f>
        <v>26.847084819761907</v>
      </c>
      <c r="EA6" s="186">
        <f t="shared" ref="EA6:EA31" si="102">DS6*1.2</f>
        <v>17.089275091428572</v>
      </c>
      <c r="EB6" s="187">
        <f t="shared" ref="EB6:EB31" si="103">DT6*1.2</f>
        <v>28.01434937714286</v>
      </c>
      <c r="EC6" s="186">
        <f t="shared" ref="EC6:EC31" si="104">DS6*1.25</f>
        <v>17.801328220238098</v>
      </c>
      <c r="ED6" s="187">
        <f t="shared" ref="ED6:ED31" si="105">DT6*1.25</f>
        <v>29.181613934523813</v>
      </c>
      <c r="EE6" s="186">
        <f t="shared" ref="EE6:EE31" si="106">DS6*1.3</f>
        <v>18.513381349047624</v>
      </c>
      <c r="EF6" s="187">
        <f t="shared" ref="EF6:EF31" si="107">DT6*1.3</f>
        <v>30.348878491904767</v>
      </c>
      <c r="EG6" s="186">
        <f t="shared" ref="EG6:EG31" si="108">DS6*1.35</f>
        <v>19.225434477857146</v>
      </c>
      <c r="EH6" s="187">
        <f t="shared" ref="EH6:EH31" si="109">DT6*1.35</f>
        <v>31.51614304928572</v>
      </c>
      <c r="EI6" s="188">
        <f t="shared" ref="EI6:EI31" si="110">DS6*1.4</f>
        <v>19.937487606666668</v>
      </c>
      <c r="EJ6" s="187">
        <f t="shared" ref="EJ6:EJ31" si="111">DT6*1.4</f>
        <v>32.68340760666667</v>
      </c>
      <c r="EL6" s="156">
        <f>EL5*1.05</f>
        <v>33.6</v>
      </c>
      <c r="EM6" s="96">
        <f>'Production Cost Summary'!$C$11/' Margin Analysis'!EL6</f>
        <v>10.88691369047619</v>
      </c>
      <c r="EN6" s="98">
        <f>'Production Cost Summary'!$D$11/' Margin Analysis'!EL6</f>
        <v>16.577056547619048</v>
      </c>
      <c r="EO6" s="186">
        <f t="shared" ref="EO6:EO31" si="112">EM6*1.05</f>
        <v>11.431259375</v>
      </c>
      <c r="EP6" s="187">
        <f t="shared" ref="EP6:EP31" si="113">EN6*1.05</f>
        <v>17.405909375</v>
      </c>
      <c r="EQ6" s="186">
        <f t="shared" ref="EQ6:EQ31" si="114">EM6*1.1</f>
        <v>11.97560505952381</v>
      </c>
      <c r="ER6" s="187">
        <f t="shared" ref="ER6:ER31" si="115">EN6*1.1</f>
        <v>18.234762202380953</v>
      </c>
      <c r="ES6" s="186">
        <f t="shared" ref="ES6:ES31" si="116">EM6*1.15</f>
        <v>12.519950744047618</v>
      </c>
      <c r="ET6" s="187">
        <f t="shared" ref="ET6:ET31" si="117">EN6*1.15</f>
        <v>19.063615029761902</v>
      </c>
      <c r="EU6" s="186">
        <f t="shared" ref="EU6:EU31" si="118">EM6*1.2</f>
        <v>13.064296428571428</v>
      </c>
      <c r="EV6" s="187">
        <f t="shared" ref="EV6:EV31" si="119">EN6*1.2</f>
        <v>19.892467857142858</v>
      </c>
      <c r="EW6" s="186">
        <f t="shared" ref="EW6:EW31" si="120">EM6*1.25</f>
        <v>13.608642113095238</v>
      </c>
      <c r="EX6" s="187">
        <f t="shared" ref="EX6:EX31" si="121">EN6*1.25</f>
        <v>20.72132068452381</v>
      </c>
      <c r="EY6" s="186">
        <f t="shared" ref="EY6:EY31" si="122">EM6*1.3</f>
        <v>14.152987797619048</v>
      </c>
      <c r="EZ6" s="187">
        <f t="shared" ref="EZ6:EZ31" si="123">EN6*1.3</f>
        <v>21.550173511904763</v>
      </c>
      <c r="FA6" s="186">
        <f t="shared" ref="FA6:FA31" si="124">EM6*1.35</f>
        <v>14.697333482142858</v>
      </c>
      <c r="FB6" s="187">
        <f t="shared" ref="FB6:FB31" si="125">EN6*1.35</f>
        <v>22.379026339285716</v>
      </c>
      <c r="FC6" s="188">
        <f t="shared" ref="FC6:FC31" si="126">EM6*1.4</f>
        <v>15.241679166666664</v>
      </c>
      <c r="FD6" s="187">
        <f t="shared" ref="FD6:FD31" si="127">EN6*1.4</f>
        <v>23.207879166666665</v>
      </c>
      <c r="FF6" s="156">
        <f>FF5*1.05</f>
        <v>29.400000000000002</v>
      </c>
      <c r="FG6" s="96">
        <f>'Production Cost Summary'!$C$12/' Margin Analysis'!FF6</f>
        <v>10.697979591836734</v>
      </c>
      <c r="FH6" s="98">
        <f>'Production Cost Summary'!$D$12/' Margin Analysis'!FF6</f>
        <v>17.201000000000001</v>
      </c>
      <c r="FI6" s="186">
        <f t="shared" ref="FI6:FI31" si="128">FG6*1.05</f>
        <v>11.232878571428571</v>
      </c>
      <c r="FJ6" s="187">
        <f t="shared" ref="FJ6:FJ31" si="129">FH6*1.05</f>
        <v>18.061050000000002</v>
      </c>
      <c r="FK6" s="186">
        <f t="shared" ref="FK6:FK31" si="130">FG6*1.1</f>
        <v>11.767777551020409</v>
      </c>
      <c r="FL6" s="187">
        <f t="shared" ref="FL6:FL31" si="131">FH6*1.1</f>
        <v>18.921100000000003</v>
      </c>
      <c r="FM6" s="186">
        <f t="shared" ref="FM6:FM31" si="132">FG6*1.15</f>
        <v>12.302676530612244</v>
      </c>
      <c r="FN6" s="187">
        <f t="shared" ref="FN6:FN31" si="133">FH6*1.15</f>
        <v>19.78115</v>
      </c>
      <c r="FO6" s="186">
        <f t="shared" ref="FO6:FO31" si="134">FG6*1.2</f>
        <v>12.837575510204081</v>
      </c>
      <c r="FP6" s="187">
        <f t="shared" ref="FP6:FP31" si="135">FH6*1.2</f>
        <v>20.641200000000001</v>
      </c>
      <c r="FQ6" s="186">
        <f t="shared" ref="FQ6:FQ31" si="136">FG6*1.25</f>
        <v>13.372474489795918</v>
      </c>
      <c r="FR6" s="187">
        <f t="shared" ref="FR6:FR31" si="137">FH6*1.25</f>
        <v>21.501249999999999</v>
      </c>
      <c r="FS6" s="186">
        <f t="shared" ref="FS6:FS31" si="138">FG6*1.3</f>
        <v>13.907373469387755</v>
      </c>
      <c r="FT6" s="187">
        <f t="shared" ref="FT6:FT31" si="139">FH6*1.3</f>
        <v>22.3613</v>
      </c>
      <c r="FU6" s="186">
        <f t="shared" ref="FU6:FU31" si="140">FG6*1.35</f>
        <v>14.442272448979592</v>
      </c>
      <c r="FV6" s="187">
        <f t="shared" ref="FV6:FV31" si="141">FH6*1.35</f>
        <v>23.221350000000001</v>
      </c>
      <c r="FW6" s="188">
        <f t="shared" ref="FW6:FW31" si="142">FG6*1.4</f>
        <v>14.977171428571427</v>
      </c>
      <c r="FX6" s="187">
        <f t="shared" ref="FX6:FX31" si="143">FH6*1.4</f>
        <v>24.081399999999999</v>
      </c>
      <c r="FZ6" s="156">
        <f>FZ5*1.05</f>
        <v>31.5</v>
      </c>
      <c r="GA6" s="96">
        <f>'Production Cost Summary'!$C$13/' Margin Analysis'!FZ6</f>
        <v>8.8368349206349226</v>
      </c>
      <c r="GB6" s="98">
        <f>'Production Cost Summary'!$D$13/' Margin Analysis'!FZ6</f>
        <v>14.906320634920638</v>
      </c>
      <c r="GC6" s="186">
        <f t="shared" ref="GC6:GC31" si="144">GA6*1.05</f>
        <v>9.2786766666666693</v>
      </c>
      <c r="GD6" s="187">
        <f t="shared" ref="GD6:GD31" si="145">GB6*1.05</f>
        <v>15.65163666666667</v>
      </c>
      <c r="GE6" s="186">
        <f t="shared" ref="GE6:GE31" si="146">GA6*1.1</f>
        <v>9.7205184126984161</v>
      </c>
      <c r="GF6" s="187">
        <f t="shared" ref="GF6:GF31" si="147">GB6*1.1</f>
        <v>16.396952698412704</v>
      </c>
      <c r="GG6" s="186">
        <f t="shared" ref="GG6:GG31" si="148">GA6*1.15</f>
        <v>10.162360158730161</v>
      </c>
      <c r="GH6" s="187">
        <f t="shared" ref="GH6:GH31" si="149">GB6*1.15</f>
        <v>17.142268730158733</v>
      </c>
      <c r="GI6" s="186">
        <f t="shared" ref="GI6:GI31" si="150">GA6*1.2</f>
        <v>10.604201904761906</v>
      </c>
      <c r="GJ6" s="187">
        <f t="shared" ref="GJ6:GJ31" si="151">GB6*1.2</f>
        <v>17.887584761904765</v>
      </c>
      <c r="GK6" s="186">
        <f t="shared" ref="GK6:GK31" si="152">GA6*1.25</f>
        <v>11.046043650793653</v>
      </c>
      <c r="GL6" s="187">
        <f t="shared" ref="GL6:GL31" si="153">GB6*1.25</f>
        <v>18.632900793650798</v>
      </c>
      <c r="GM6" s="186">
        <f t="shared" ref="GM6:GM31" si="154">GA6*1.3</f>
        <v>11.4878853968254</v>
      </c>
      <c r="GN6" s="187">
        <f t="shared" ref="GN6:GN31" si="155">GB6*1.3</f>
        <v>19.37821682539683</v>
      </c>
      <c r="GO6" s="186">
        <f t="shared" ref="GO6:GO31" si="156">GA6*1.35</f>
        <v>11.929727142857146</v>
      </c>
      <c r="GP6" s="187">
        <f t="shared" ref="GP6:GP31" si="157">GB6*1.35</f>
        <v>20.123532857142862</v>
      </c>
      <c r="GQ6" s="188">
        <f t="shared" ref="GQ6:GQ31" si="158">GA6*1.4</f>
        <v>12.371568888888891</v>
      </c>
      <c r="GR6" s="187">
        <f t="shared" ref="GR6:GR31" si="159">GB6*1.4</f>
        <v>20.868848888888891</v>
      </c>
      <c r="GT6" s="156">
        <f>GT5*1.05</f>
        <v>31.5</v>
      </c>
      <c r="GU6" s="96">
        <f>'Production Cost Summary'!$C$14/' Margin Analysis'!GT6</f>
        <v>9.6646539682539707</v>
      </c>
      <c r="GV6" s="98">
        <f>'Production Cost Summary'!$D$14/' Margin Analysis'!GT6</f>
        <v>15.734139682539684</v>
      </c>
      <c r="GW6" s="186">
        <f t="shared" ref="GW6:GW31" si="160">GU6*1.05</f>
        <v>10.14788666666667</v>
      </c>
      <c r="GX6" s="187">
        <f t="shared" ref="GX6:GX31" si="161">GV6*1.05</f>
        <v>16.520846666666667</v>
      </c>
      <c r="GY6" s="186">
        <f t="shared" ref="GY6:GY31" si="162">GU6*1.1</f>
        <v>10.631119365079369</v>
      </c>
      <c r="GZ6" s="187">
        <f t="shared" ref="GZ6:GZ31" si="163">GV6*1.1</f>
        <v>17.307553650793654</v>
      </c>
      <c r="HA6" s="186">
        <f t="shared" ref="HA6:HA31" si="164">GU6*1.15</f>
        <v>11.114352063492065</v>
      </c>
      <c r="HB6" s="187">
        <f t="shared" ref="HB6:HB31" si="165">GV6*1.15</f>
        <v>18.094260634920637</v>
      </c>
      <c r="HC6" s="186">
        <f t="shared" ref="HC6:HC31" si="166">GU6*1.2</f>
        <v>11.597584761904765</v>
      </c>
      <c r="HD6" s="187">
        <f t="shared" ref="HD6:HD31" si="167">GV6*1.2</f>
        <v>18.88096761904762</v>
      </c>
      <c r="HE6" s="186">
        <f t="shared" ref="HE6:HE31" si="168">GU6*1.25</f>
        <v>12.080817460317464</v>
      </c>
      <c r="HF6" s="187">
        <f t="shared" ref="HF6:HF31" si="169">GV6*1.25</f>
        <v>19.667674603174603</v>
      </c>
      <c r="HG6" s="186">
        <f t="shared" ref="HG6:HG31" si="170">GU6*1.3</f>
        <v>12.564050158730163</v>
      </c>
      <c r="HH6" s="187">
        <f t="shared" ref="HH6:HH31" si="171">GV6*1.3</f>
        <v>20.45438158730159</v>
      </c>
      <c r="HI6" s="186">
        <f t="shared" ref="HI6:HI31" si="172">GU6*1.35</f>
        <v>13.047282857142861</v>
      </c>
      <c r="HJ6" s="187">
        <f t="shared" ref="HJ6:HJ31" si="173">GV6*1.35</f>
        <v>21.241088571428573</v>
      </c>
      <c r="HK6" s="188">
        <f t="shared" ref="HK6:HK31" si="174">GU6*1.4</f>
        <v>13.530515555555558</v>
      </c>
      <c r="HL6" s="187">
        <f t="shared" ref="HL6:HL31" si="175">GV6*1.4</f>
        <v>22.027795555555556</v>
      </c>
      <c r="HN6" s="156">
        <f>HN5*1.05</f>
        <v>29.400000000000002</v>
      </c>
      <c r="HO6" s="96">
        <f>'Production Cost Summary'!$C$15/' Margin Analysis'!HN6</f>
        <v>11.573061224489795</v>
      </c>
      <c r="HP6" s="98">
        <f>'Production Cost Summary'!$D$15/' Margin Analysis'!HN6</f>
        <v>18.076081632653061</v>
      </c>
      <c r="HQ6" s="186">
        <f t="shared" ref="HQ6:HQ31" si="176">HO6*1.05</f>
        <v>12.151714285714284</v>
      </c>
      <c r="HR6" s="187">
        <f t="shared" ref="HR6:HR31" si="177">HP6*1.05</f>
        <v>18.979885714285714</v>
      </c>
      <c r="HS6" s="186">
        <f t="shared" ref="HS6:HS31" si="178">HO6*1.1</f>
        <v>12.730367346938776</v>
      </c>
      <c r="HT6" s="187">
        <f t="shared" ref="HT6:HT31" si="179">HP6*1.1</f>
        <v>19.883689795918368</v>
      </c>
      <c r="HU6" s="186">
        <f t="shared" ref="HU6:HU31" si="180">HO6*1.15</f>
        <v>13.309020408163263</v>
      </c>
      <c r="HV6" s="187">
        <f t="shared" ref="HV6:HV31" si="181">HP6*1.15</f>
        <v>20.787493877551018</v>
      </c>
      <c r="HW6" s="186">
        <f t="shared" ref="HW6:HW31" si="182">HO6*1.2</f>
        <v>13.887673469387753</v>
      </c>
      <c r="HX6" s="187">
        <f t="shared" ref="HX6:HX31" si="183">HP6*1.2</f>
        <v>21.691297959183672</v>
      </c>
      <c r="HY6" s="186">
        <f t="shared" ref="HY6:HY31" si="184">HO6*1.25</f>
        <v>14.466326530612243</v>
      </c>
      <c r="HZ6" s="187">
        <f t="shared" ref="HZ6:HZ31" si="185">HP6*1.25</f>
        <v>22.595102040816325</v>
      </c>
      <c r="IA6" s="186">
        <f t="shared" ref="IA6:IA31" si="186">HO6*1.3</f>
        <v>15.044979591836734</v>
      </c>
      <c r="IB6" s="187">
        <f t="shared" ref="IB6:IB31" si="187">HP6*1.3</f>
        <v>23.498906122448979</v>
      </c>
      <c r="IC6" s="186">
        <f t="shared" ref="IC6:IC31" si="188">HO6*1.35</f>
        <v>15.623632653061224</v>
      </c>
      <c r="ID6" s="187">
        <f t="shared" ref="ID6:ID31" si="189">HP6*1.35</f>
        <v>24.402710204081632</v>
      </c>
      <c r="IE6" s="188">
        <f t="shared" ref="IE6:IE31" si="190">HO6*1.4</f>
        <v>16.202285714285711</v>
      </c>
      <c r="IF6" s="187">
        <f t="shared" ref="IF6:IF31" si="191">HP6*1.4</f>
        <v>25.306514285714282</v>
      </c>
      <c r="IH6" s="156">
        <f>IH5*1.05</f>
        <v>15.75</v>
      </c>
      <c r="II6" s="96">
        <f>'Production Cost Summary'!$C$16/' Margin Analysis'!IH6</f>
        <v>17.149815873015871</v>
      </c>
      <c r="IJ6" s="98">
        <f>'Production Cost Summary'!$D$16/' Margin Analysis'!IH6</f>
        <v>29.288787301587302</v>
      </c>
      <c r="IK6" s="186">
        <f t="shared" ref="IK6:IK31" si="192">II6*1.05</f>
        <v>18.007306666666665</v>
      </c>
      <c r="IL6" s="187">
        <f t="shared" ref="IL6:IL31" si="193">IJ6*1.05</f>
        <v>30.75322666666667</v>
      </c>
      <c r="IM6" s="186">
        <f t="shared" ref="IM6:IM31" si="194">II6*1.1</f>
        <v>18.864797460317462</v>
      </c>
      <c r="IN6" s="187">
        <f t="shared" ref="IN6:IN31" si="195">IJ6*1.1</f>
        <v>32.217666031746035</v>
      </c>
      <c r="IO6" s="186">
        <f t="shared" ref="IO6:IO31" si="196">II6*1.15</f>
        <v>19.722288253968252</v>
      </c>
      <c r="IP6" s="187">
        <f t="shared" ref="IP6:IP31" si="197">IJ6*1.15</f>
        <v>33.682105396825392</v>
      </c>
      <c r="IQ6" s="186">
        <f t="shared" ref="IQ6:IQ31" si="198">II6*1.2</f>
        <v>20.579779047619045</v>
      </c>
      <c r="IR6" s="187">
        <f t="shared" ref="IR6:IR31" si="199">IJ6*1.2</f>
        <v>35.146544761904764</v>
      </c>
      <c r="IS6" s="186">
        <f t="shared" ref="IS6:IS31" si="200">II6*1.25</f>
        <v>21.437269841269838</v>
      </c>
      <c r="IT6" s="187">
        <f t="shared" ref="IT6:IT31" si="201">IJ6*1.25</f>
        <v>36.610984126984128</v>
      </c>
      <c r="IU6" s="186">
        <f t="shared" ref="IU6:IU31" si="202">II6*1.3</f>
        <v>22.294760634920635</v>
      </c>
      <c r="IV6" s="187">
        <f t="shared" ref="IV6:IV31" si="203">IJ6*1.3</f>
        <v>38.075423492063493</v>
      </c>
      <c r="IW6" s="186">
        <f t="shared" ref="IW6:IW31" si="204">II6*1.35</f>
        <v>23.152251428571429</v>
      </c>
      <c r="IX6" s="187">
        <f t="shared" ref="IX6:IX31" si="205">IJ6*1.35</f>
        <v>39.539862857142857</v>
      </c>
      <c r="IY6" s="188">
        <f t="shared" ref="IY6:IY31" si="206">II6*1.4</f>
        <v>24.009742222222219</v>
      </c>
      <c r="IZ6" s="187">
        <f t="shared" ref="IZ6:IZ31" si="207">IJ6*1.4</f>
        <v>41.004302222222222</v>
      </c>
      <c r="JB6" s="156">
        <f>JB5*1.05</f>
        <v>29.400000000000002</v>
      </c>
      <c r="JC6" s="96">
        <f>'Production Cost Summary'!$C$17/' Margin Analysis'!JB6</f>
        <v>11.188292517006802</v>
      </c>
      <c r="JD6" s="98">
        <f>'Production Cost Summary'!$D$17/' Margin Analysis'!JB6</f>
        <v>17.69131292517007</v>
      </c>
      <c r="JE6" s="186">
        <f t="shared" ref="JE6:JE31" si="208">JC6*1.05</f>
        <v>11.747707142857143</v>
      </c>
      <c r="JF6" s="187">
        <f t="shared" ref="JF6:JF31" si="209">JD6*1.05</f>
        <v>18.575878571428575</v>
      </c>
      <c r="JG6" s="186">
        <f t="shared" ref="JG6:JG31" si="210">JC6*1.1</f>
        <v>12.307121768707484</v>
      </c>
      <c r="JH6" s="187">
        <f t="shared" ref="JH6:JH31" si="211">JD6*1.1</f>
        <v>19.46044421768708</v>
      </c>
      <c r="JI6" s="186">
        <f t="shared" ref="JI6:JI31" si="212">JC6*1.15</f>
        <v>12.866536394557821</v>
      </c>
      <c r="JJ6" s="187">
        <f t="shared" ref="JJ6:JJ31" si="213">JD6*1.15</f>
        <v>20.345009863945581</v>
      </c>
      <c r="JK6" s="186">
        <f t="shared" ref="JK6:JK31" si="214">JC6*1.2</f>
        <v>13.425951020408162</v>
      </c>
      <c r="JL6" s="187">
        <f t="shared" ref="JL6:JL31" si="215">JD6*1.2</f>
        <v>21.229575510204082</v>
      </c>
      <c r="JM6" s="186">
        <f t="shared" ref="JM6:JM31" si="216">JC6*1.25</f>
        <v>13.985365646258503</v>
      </c>
      <c r="JN6" s="187">
        <f t="shared" ref="JN6:JN31" si="217">JD6*1.25</f>
        <v>22.114141156462587</v>
      </c>
      <c r="JO6" s="186">
        <f t="shared" ref="JO6:JO31" si="218">JC6*1.3</f>
        <v>14.544780272108843</v>
      </c>
      <c r="JP6" s="187">
        <f t="shared" ref="JP6:JP31" si="219">JD6*1.3</f>
        <v>22.998706802721092</v>
      </c>
      <c r="JQ6" s="186">
        <f t="shared" ref="JQ6:JQ31" si="220">JC6*1.35</f>
        <v>15.104194897959184</v>
      </c>
      <c r="JR6" s="187">
        <f t="shared" ref="JR6:JR31" si="221">JD6*1.35</f>
        <v>23.883272448979596</v>
      </c>
      <c r="JS6" s="188">
        <f t="shared" ref="JS6:JS31" si="222">JC6*1.4</f>
        <v>15.663609523809523</v>
      </c>
      <c r="JT6" s="187">
        <f t="shared" ref="JT6:JT31" si="223">JD6*1.4</f>
        <v>24.767838095238098</v>
      </c>
      <c r="JV6" s="156">
        <f>JV5*1.05</f>
        <v>735</v>
      </c>
      <c r="JW6" s="96">
        <f>'Production Cost Summary'!$C$18/' Margin Analysis'!JV6</f>
        <v>0.38540821088435367</v>
      </c>
      <c r="JX6" s="98">
        <f>'Production Cost Summary'!$D$18/' Margin Analysis'!JV6</f>
        <v>0.64552902721088434</v>
      </c>
      <c r="JY6" s="186">
        <f t="shared" ref="JY6:JY31" si="224">JW6*1.05</f>
        <v>0.40467862142857136</v>
      </c>
      <c r="JZ6" s="187">
        <f t="shared" ref="JZ6:JZ31" si="225">JX6*1.05</f>
        <v>0.67780547857142859</v>
      </c>
      <c r="KA6" s="186">
        <f t="shared" ref="KA6:KA31" si="226">JW6*1.1</f>
        <v>0.4239490319727891</v>
      </c>
      <c r="KB6" s="187">
        <f t="shared" ref="KB6:KB31" si="227">JX6*1.1</f>
        <v>0.71008192993197283</v>
      </c>
      <c r="KC6" s="186">
        <f t="shared" ref="KC6:KC31" si="228">JW6*1.15</f>
        <v>0.44321944251700668</v>
      </c>
      <c r="KD6" s="187">
        <f t="shared" ref="KD6:KD31" si="229">JX6*1.15</f>
        <v>0.74235838129251697</v>
      </c>
      <c r="KE6" s="186">
        <f t="shared" ref="KE6:KE31" si="230">JW6*1.2</f>
        <v>0.46248985306122437</v>
      </c>
      <c r="KF6" s="187">
        <f t="shared" ref="KF6:KF31" si="231">JX6*1.2</f>
        <v>0.77463483265306121</v>
      </c>
      <c r="KG6" s="186">
        <f t="shared" ref="KG6:KG31" si="232">JW6*1.25</f>
        <v>0.48176026360544211</v>
      </c>
      <c r="KH6" s="187">
        <f t="shared" ref="KH6:KH31" si="233">JX6*1.25</f>
        <v>0.80691128401360546</v>
      </c>
      <c r="KI6" s="186">
        <f t="shared" ref="KI6:KI31" si="234">JW6*1.3</f>
        <v>0.50103067414965985</v>
      </c>
      <c r="KJ6" s="187">
        <f t="shared" ref="KJ6:KJ31" si="235">JX6*1.3</f>
        <v>0.8391877353741497</v>
      </c>
      <c r="KK6" s="186">
        <f t="shared" ref="KK6:KK31" si="236">JW6*1.35</f>
        <v>0.52030108469387748</v>
      </c>
      <c r="KL6" s="187">
        <f t="shared" ref="KL6:KL31" si="237">JX6*1.35</f>
        <v>0.87146418673469395</v>
      </c>
      <c r="KM6" s="188">
        <f t="shared" ref="KM6:KM31" si="238">JW6*1.4</f>
        <v>0.53957149523809511</v>
      </c>
      <c r="KN6" s="187">
        <f t="shared" ref="KN6:KN31" si="239">JX6*1.4</f>
        <v>0.90374063809523797</v>
      </c>
      <c r="KP6" s="156">
        <f>KP5*1.05</f>
        <v>735</v>
      </c>
      <c r="KQ6" s="96">
        <f>'Production Cost Summary'!$C$19/' Margin Analysis'!KP6</f>
        <v>0.43211544217687081</v>
      </c>
      <c r="KR6" s="98">
        <f>'Production Cost Summary'!$D$19/' Margin Analysis'!KP6</f>
        <v>0.69223625850340142</v>
      </c>
      <c r="KS6" s="186">
        <f t="shared" ref="KS6:KS31" si="240">KQ6*1.05</f>
        <v>0.45372121428571438</v>
      </c>
      <c r="KT6" s="187">
        <f t="shared" ref="KT6:KT31" si="241">KR6*1.05</f>
        <v>0.72684807142857155</v>
      </c>
      <c r="KU6" s="186">
        <f t="shared" ref="KU6:KU31" si="242">KQ6*1.1</f>
        <v>0.47532698639455795</v>
      </c>
      <c r="KV6" s="187">
        <f t="shared" ref="KV6:KV31" si="243">KR6*1.1</f>
        <v>0.76145988435374168</v>
      </c>
      <c r="KW6" s="186">
        <f t="shared" ref="KW6:KW31" si="244">KQ6*1.15</f>
        <v>0.49693275850340141</v>
      </c>
      <c r="KX6" s="187">
        <f t="shared" ref="KX6:KX31" si="245">KR6*1.15</f>
        <v>0.79607169727891158</v>
      </c>
      <c r="KY6" s="186">
        <f t="shared" ref="KY6:KY31" si="246">KQ6*1.2</f>
        <v>0.51853853061224497</v>
      </c>
      <c r="KZ6" s="187">
        <f t="shared" ref="KZ6:KZ31" si="247">KR6*1.2</f>
        <v>0.83068351020408171</v>
      </c>
      <c r="LA6" s="186">
        <f t="shared" ref="LA6:LA31" si="248">KQ6*1.25</f>
        <v>0.54014430272108849</v>
      </c>
      <c r="LB6" s="187">
        <f t="shared" ref="LB6:LB31" si="249">KR6*1.25</f>
        <v>0.86529532312925173</v>
      </c>
      <c r="LC6" s="186">
        <f t="shared" ref="LC6:LC31" si="250">KQ6*1.3</f>
        <v>0.56175007482993211</v>
      </c>
      <c r="LD6" s="187">
        <f t="shared" ref="LD6:LD31" si="251">KR6*1.3</f>
        <v>0.89990713605442185</v>
      </c>
      <c r="LE6" s="186">
        <f t="shared" ref="LE6:LE31" si="252">KQ6*1.35</f>
        <v>0.58335584693877562</v>
      </c>
      <c r="LF6" s="187">
        <f t="shared" ref="LF6:LF31" si="253">KR6*1.35</f>
        <v>0.93451894897959198</v>
      </c>
      <c r="LG6" s="188">
        <f t="shared" ref="LG6:LG31" si="254">KQ6*1.4</f>
        <v>0.60496161904761914</v>
      </c>
      <c r="LH6" s="187">
        <f t="shared" ref="LH6:LH31" si="255">KR6*1.4</f>
        <v>0.96913076190476188</v>
      </c>
      <c r="LJ6" s="156">
        <f>LJ5*1.05</f>
        <v>735</v>
      </c>
      <c r="LK6" s="96">
        <f>'Production Cost Summary'!$C$20/' Margin Analysis'!LJ6</f>
        <v>0.426177074829932</v>
      </c>
      <c r="LL6" s="98">
        <f>'Production Cost Summary'!$D$20/' Margin Analysis'!LJ6</f>
        <v>0.68629789115646267</v>
      </c>
      <c r="LM6" s="186">
        <f t="shared" ref="LM6:LM31" si="256">LK6*1.05</f>
        <v>0.4474859285714286</v>
      </c>
      <c r="LN6" s="187">
        <f t="shared" ref="LN6:LN31" si="257">LL6*1.05</f>
        <v>0.72061278571428589</v>
      </c>
      <c r="LO6" s="186">
        <f t="shared" ref="LO6:LO31" si="258">LK6*1.1</f>
        <v>0.46879478231292526</v>
      </c>
      <c r="LP6" s="187">
        <f t="shared" ref="LP6:LP31" si="259">LL6*1.1</f>
        <v>0.75492768027210899</v>
      </c>
      <c r="LQ6" s="186">
        <f t="shared" ref="LQ6:LQ31" si="260">LK6*1.15</f>
        <v>0.49010363605442175</v>
      </c>
      <c r="LR6" s="187">
        <f t="shared" ref="LR6:LR31" si="261">LL6*1.15</f>
        <v>0.78924257482993199</v>
      </c>
      <c r="LS6" s="186">
        <f t="shared" ref="LS6:LS31" si="262">LK6*1.2</f>
        <v>0.51141248979591836</v>
      </c>
      <c r="LT6" s="187">
        <f t="shared" ref="LT6:LT31" si="263">LL6*1.2</f>
        <v>0.8235574693877552</v>
      </c>
      <c r="LU6" s="186">
        <f t="shared" ref="LU6:LU31" si="264">LK6*1.25</f>
        <v>0.53272134353741496</v>
      </c>
      <c r="LV6" s="187">
        <f t="shared" ref="LV6:LV31" si="265">LL6*1.25</f>
        <v>0.85787236394557831</v>
      </c>
      <c r="LW6" s="186">
        <f t="shared" ref="LW6:LW31" si="266">LK6*1.3</f>
        <v>0.55403019727891167</v>
      </c>
      <c r="LX6" s="187">
        <f t="shared" ref="LX6:LX31" si="267">LL6*1.3</f>
        <v>0.89218725850340153</v>
      </c>
      <c r="LY6" s="186">
        <f t="shared" ref="LY6:LY31" si="268">LK6*1.35</f>
        <v>0.57533905102040828</v>
      </c>
      <c r="LZ6" s="187">
        <f t="shared" ref="LZ6:LZ31" si="269">LL6*1.35</f>
        <v>0.92650215306122463</v>
      </c>
      <c r="MA6" s="188">
        <f t="shared" ref="MA6:MA31" si="270">LK6*1.4</f>
        <v>0.59664790476190477</v>
      </c>
      <c r="MB6" s="187">
        <f t="shared" ref="MB6:MB31" si="271">LL6*1.4</f>
        <v>0.96081704761904763</v>
      </c>
      <c r="MD6" s="156">
        <f>MD5*1.05</f>
        <v>26.25</v>
      </c>
      <c r="ME6" s="96">
        <f>'Production Cost Summary'!$C$21/' Margin Analysis'!MD6</f>
        <v>11.97044982857143</v>
      </c>
      <c r="MF6" s="98">
        <f>'Production Cost Summary'!$D$21/' Margin Analysis'!MD6</f>
        <v>19.25383268571429</v>
      </c>
      <c r="MG6" s="186">
        <f t="shared" ref="MG6:MG31" si="272">ME6*1.05</f>
        <v>12.568972320000002</v>
      </c>
      <c r="MH6" s="187">
        <f t="shared" ref="MH6:MH31" si="273">MF6*1.05</f>
        <v>20.216524320000005</v>
      </c>
      <c r="MI6" s="186">
        <f t="shared" ref="MI6:MI31" si="274">ME6*1.1</f>
        <v>13.167494811428574</v>
      </c>
      <c r="MJ6" s="187">
        <f t="shared" ref="MJ6:MJ31" si="275">MF6*1.1</f>
        <v>21.17921595428572</v>
      </c>
      <c r="MK6" s="186">
        <f t="shared" ref="MK6:MK31" si="276">ME6*1.15</f>
        <v>13.766017302857144</v>
      </c>
      <c r="ML6" s="187">
        <f t="shared" ref="ML6:ML31" si="277">MF6*1.15</f>
        <v>22.141907588571431</v>
      </c>
      <c r="MM6" s="186">
        <f t="shared" ref="MM6:MM31" si="278">ME6*1.2</f>
        <v>14.364539794285717</v>
      </c>
      <c r="MN6" s="187">
        <f t="shared" ref="MN6:MN31" si="279">MF6*1.2</f>
        <v>23.104599222857146</v>
      </c>
      <c r="MO6" s="186">
        <f t="shared" ref="MO6:MO31" si="280">ME6*1.25</f>
        <v>14.963062285714289</v>
      </c>
      <c r="MP6" s="187">
        <f t="shared" ref="MP6:MP31" si="281">MF6*1.25</f>
        <v>24.067290857142861</v>
      </c>
      <c r="MQ6" s="186">
        <f t="shared" ref="MQ6:MQ31" si="282">ME6*1.3</f>
        <v>15.56158477714286</v>
      </c>
      <c r="MR6" s="187">
        <f t="shared" ref="MR6:MR31" si="283">MF6*1.3</f>
        <v>25.029982491428576</v>
      </c>
      <c r="MS6" s="186">
        <f t="shared" ref="MS6:MS31" si="284">ME6*1.35</f>
        <v>16.160107268571434</v>
      </c>
      <c r="MT6" s="187">
        <f t="shared" ref="MT6:MT31" si="285">MF6*1.35</f>
        <v>25.992674125714291</v>
      </c>
      <c r="MU6" s="188">
        <f t="shared" ref="MU6:MU31" si="286">ME6*1.4</f>
        <v>16.758629760000002</v>
      </c>
      <c r="MV6" s="187">
        <f t="shared" ref="MV6:MV31" si="287">MF6*1.4</f>
        <v>26.955365760000003</v>
      </c>
      <c r="MX6" s="156">
        <f>MX5*1.05</f>
        <v>735</v>
      </c>
      <c r="MY6" s="96">
        <f>'Production Cost Summary'!$C$22/' Margin Analysis'!MX6</f>
        <v>0.46562556462585036</v>
      </c>
      <c r="MZ6" s="98">
        <f>'Production Cost Summary'!$D$22/' Margin Analysis'!MX6</f>
        <v>0.72574638095238109</v>
      </c>
      <c r="NA6" s="186">
        <f t="shared" ref="NA6:NA31" si="288">MY6*1.05</f>
        <v>0.48890684285714292</v>
      </c>
      <c r="NB6" s="187">
        <f t="shared" ref="NB6:NB31" si="289">MZ6*1.05</f>
        <v>0.76203370000000015</v>
      </c>
      <c r="NC6" s="186">
        <f t="shared" ref="NC6:NC31" si="290">MY6*1.1</f>
        <v>0.51218812108843548</v>
      </c>
      <c r="ND6" s="187">
        <f t="shared" ref="ND6:ND31" si="291">MZ6*1.1</f>
        <v>0.79832101904761921</v>
      </c>
      <c r="NE6" s="186">
        <f t="shared" ref="NE6:NE31" si="292">MY6*1.15</f>
        <v>0.53546939931972792</v>
      </c>
      <c r="NF6" s="187">
        <f t="shared" ref="NF6:NF31" si="293">MZ6*1.15</f>
        <v>0.83460833809523816</v>
      </c>
      <c r="NG6" s="186">
        <f t="shared" ref="NG6:NG31" si="294">MY6*1.2</f>
        <v>0.55875067755102037</v>
      </c>
      <c r="NH6" s="187">
        <f t="shared" ref="NH6:NH31" si="295">MZ6*1.2</f>
        <v>0.87089565714285733</v>
      </c>
      <c r="NI6" s="186">
        <f t="shared" ref="NI6:NI31" si="296">MY6*1.25</f>
        <v>0.58203195578231293</v>
      </c>
      <c r="NJ6" s="187">
        <f t="shared" ref="NJ6:NJ31" si="297">MZ6*1.25</f>
        <v>0.90718297619047639</v>
      </c>
      <c r="NK6" s="186">
        <f t="shared" ref="NK6:NK31" si="298">MY6*1.3</f>
        <v>0.60531323401360548</v>
      </c>
      <c r="NL6" s="187">
        <f t="shared" ref="NL6:NL31" si="299">MZ6*1.3</f>
        <v>0.94347029523809545</v>
      </c>
      <c r="NM6" s="186">
        <f t="shared" ref="NM6:NM31" si="300">MY6*1.35</f>
        <v>0.62859451224489804</v>
      </c>
      <c r="NN6" s="187">
        <f t="shared" ref="NN6:NN31" si="301">MZ6*1.35</f>
        <v>0.97975761428571451</v>
      </c>
      <c r="NO6" s="188">
        <f t="shared" ref="NO6:NO31" si="302">MY6*1.4</f>
        <v>0.65187579047619049</v>
      </c>
      <c r="NP6" s="187">
        <f t="shared" ref="NP6:NP31" si="303">MZ6*1.4</f>
        <v>1.0160449333333335</v>
      </c>
      <c r="NR6" s="156">
        <f>NR5*1.05</f>
        <v>630</v>
      </c>
      <c r="NS6" s="96">
        <f>'Production Cost Summary'!$C$23/' Margin Analysis'!NR6</f>
        <v>0.47904673015873006</v>
      </c>
      <c r="NT6" s="98">
        <f>'Production Cost Summary'!$D$23/' Margin Analysis'!NR6</f>
        <v>0.78252101587301581</v>
      </c>
      <c r="NU6" s="186">
        <f t="shared" ref="NU6:NU31" si="304">NS6*1.05</f>
        <v>0.50299906666666661</v>
      </c>
      <c r="NV6" s="187">
        <f t="shared" ref="NV6:NV31" si="305">NT6*1.05</f>
        <v>0.82164706666666665</v>
      </c>
      <c r="NW6" s="186">
        <f t="shared" ref="NW6:NW31" si="306">NS6*1.1</f>
        <v>0.52695140317460309</v>
      </c>
      <c r="NX6" s="187">
        <f t="shared" ref="NX6:NX31" si="307">NT6*1.1</f>
        <v>0.86077311746031748</v>
      </c>
      <c r="NY6" s="186">
        <f t="shared" ref="NY6:NY31" si="308">NS6*1.15</f>
        <v>0.55090373968253947</v>
      </c>
      <c r="NZ6" s="187">
        <f t="shared" ref="NZ6:NZ31" si="309">NT6*1.15</f>
        <v>0.8998991682539681</v>
      </c>
      <c r="OA6" s="186">
        <f t="shared" ref="OA6:OA31" si="310">NS6*1.2</f>
        <v>0.57485607619047607</v>
      </c>
      <c r="OB6" s="187">
        <f t="shared" ref="OB6:OB31" si="311">NT6*1.2</f>
        <v>0.93902521904761893</v>
      </c>
      <c r="OC6" s="186">
        <f t="shared" ref="OC6:OC31" si="312">NS6*1.25</f>
        <v>0.59880841269841256</v>
      </c>
      <c r="OD6" s="187">
        <f t="shared" ref="OD6:OD31" si="313">NT6*1.25</f>
        <v>0.97815126984126977</v>
      </c>
      <c r="OE6" s="186">
        <f t="shared" ref="OE6:OE31" si="314">NS6*1.3</f>
        <v>0.62276074920634905</v>
      </c>
      <c r="OF6" s="187">
        <f t="shared" ref="OF6:OF31" si="315">NT6*1.3</f>
        <v>1.0172773206349206</v>
      </c>
      <c r="OG6" s="186">
        <f t="shared" ref="OG6:OG31" si="316">NS6*1.35</f>
        <v>0.64671308571428565</v>
      </c>
      <c r="OH6" s="187">
        <f t="shared" ref="OH6:OH31" si="317">NT6*1.35</f>
        <v>1.0564033714285714</v>
      </c>
      <c r="OI6" s="188">
        <f t="shared" ref="OI6:OI31" si="318">NS6*1.4</f>
        <v>0.67066542222222203</v>
      </c>
      <c r="OJ6" s="187">
        <f t="shared" ref="OJ6:OJ31" si="319">NT6*1.4</f>
        <v>1.095529422222222</v>
      </c>
      <c r="OL6" s="156">
        <f>OL5*1.05</f>
        <v>420</v>
      </c>
      <c r="OM6" s="96">
        <f>'Production Cost Summary'!$C$24/' Margin Analysis'!OL6</f>
        <v>0.6998495714285714</v>
      </c>
      <c r="ON6" s="98">
        <f>'Production Cost Summary'!$D$24/' Margin Analysis'!OL6</f>
        <v>1.1550610000000001</v>
      </c>
      <c r="OO6" s="186">
        <f t="shared" ref="OO6:OO31" si="320">OM6*1.05</f>
        <v>0.73484205000000002</v>
      </c>
      <c r="OP6" s="187">
        <f t="shared" ref="OP6:OP31" si="321">ON6*1.05</f>
        <v>1.2128140500000002</v>
      </c>
      <c r="OQ6" s="186">
        <f t="shared" ref="OQ6:OQ31" si="322">OM6*1.1</f>
        <v>0.76983452857142864</v>
      </c>
      <c r="OR6" s="187">
        <f t="shared" ref="OR6:OR31" si="323">ON6*1.1</f>
        <v>1.2705671000000003</v>
      </c>
      <c r="OS6" s="186">
        <f t="shared" ref="OS6:OS31" si="324">OM6*1.15</f>
        <v>0.80482700714285704</v>
      </c>
      <c r="OT6" s="187">
        <f t="shared" ref="OT6:OT31" si="325">ON6*1.15</f>
        <v>1.3283201499999999</v>
      </c>
      <c r="OU6" s="186">
        <f t="shared" ref="OU6:OU31" si="326">OM6*1.2</f>
        <v>0.83981948571428566</v>
      </c>
      <c r="OV6" s="187">
        <f t="shared" ref="OV6:OV31" si="327">ON6*1.2</f>
        <v>1.3860732</v>
      </c>
      <c r="OW6" s="186">
        <f t="shared" ref="OW6:OW31" si="328">OM6*1.25</f>
        <v>0.87481196428571428</v>
      </c>
      <c r="OX6" s="187">
        <f t="shared" ref="OX6:OX31" si="329">ON6*1.25</f>
        <v>1.4438262500000001</v>
      </c>
      <c r="OY6" s="186">
        <f t="shared" ref="OY6:OY31" si="330">OM6*1.3</f>
        <v>0.9098044428571429</v>
      </c>
      <c r="OZ6" s="187">
        <f t="shared" ref="OZ6:OZ31" si="331">ON6*1.3</f>
        <v>1.5015793000000002</v>
      </c>
      <c r="PA6" s="186">
        <f t="shared" ref="PA6:PA31" si="332">OM6*1.35</f>
        <v>0.94479692142857141</v>
      </c>
      <c r="PB6" s="187">
        <f t="shared" ref="PB6:PB31" si="333">ON6*1.35</f>
        <v>1.5593323500000003</v>
      </c>
      <c r="PC6" s="188">
        <f t="shared" ref="PC6:PC31" si="334">OM6*1.4</f>
        <v>0.97978939999999992</v>
      </c>
      <c r="PD6" s="187">
        <f t="shared" ref="PD6:PD31" si="335">ON6*1.4</f>
        <v>1.6170854000000001</v>
      </c>
    </row>
    <row r="7" spans="2:420" ht="26" thickBot="1" x14ac:dyDescent="0.8">
      <c r="B7" s="155">
        <f>B6*1.05</f>
        <v>22.05</v>
      </c>
      <c r="C7" s="92">
        <f>'Production Cost Summary'!$C$4/' Margin Analysis'!B7</f>
        <v>18.133197278911567</v>
      </c>
      <c r="D7" s="169">
        <f>'Production Cost Summary'!$D$4/' Margin Analysis'!B7</f>
        <v>26.803891156462591</v>
      </c>
      <c r="E7" s="171">
        <f t="shared" si="0"/>
        <v>19.039857142857144</v>
      </c>
      <c r="F7" s="172">
        <f t="shared" si="1"/>
        <v>28.144085714285723</v>
      </c>
      <c r="G7" s="171">
        <f t="shared" si="2"/>
        <v>19.946517006802726</v>
      </c>
      <c r="H7" s="172">
        <f t="shared" si="3"/>
        <v>29.484280272108851</v>
      </c>
      <c r="I7" s="171">
        <f t="shared" si="4"/>
        <v>20.8531768707483</v>
      </c>
      <c r="J7" s="172">
        <f t="shared" si="5"/>
        <v>30.824474829931976</v>
      </c>
      <c r="K7" s="171">
        <f t="shared" si="6"/>
        <v>21.759836734693881</v>
      </c>
      <c r="L7" s="172">
        <f t="shared" si="7"/>
        <v>32.164669387755104</v>
      </c>
      <c r="M7" s="171">
        <f t="shared" si="8"/>
        <v>22.666496598639458</v>
      </c>
      <c r="N7" s="172">
        <f t="shared" si="9"/>
        <v>33.504863945578236</v>
      </c>
      <c r="O7" s="171">
        <f t="shared" si="10"/>
        <v>23.573156462585036</v>
      </c>
      <c r="P7" s="172">
        <f t="shared" si="11"/>
        <v>34.845058503401368</v>
      </c>
      <c r="Q7" s="171">
        <f t="shared" si="12"/>
        <v>24.479816326530617</v>
      </c>
      <c r="R7" s="172">
        <f t="shared" si="13"/>
        <v>36.1852530612245</v>
      </c>
      <c r="S7" s="173">
        <f t="shared" si="14"/>
        <v>25.386476190476191</v>
      </c>
      <c r="T7" s="172">
        <f t="shared" si="15"/>
        <v>37.525447619047625</v>
      </c>
      <c r="V7" s="155">
        <f>V6*1.05</f>
        <v>30.870000000000005</v>
      </c>
      <c r="W7" s="92">
        <f>'Production Cost Summary'!$C$5/' Margin Analysis'!V7</f>
        <v>10.852371234207967</v>
      </c>
      <c r="X7" s="94">
        <f>'Production Cost Summary'!$D$5/' Margin Analysis'!V7</f>
        <v>17.045724003887265</v>
      </c>
      <c r="Y7" s="171">
        <f t="shared" si="16"/>
        <v>11.394989795918365</v>
      </c>
      <c r="Z7" s="172">
        <f t="shared" si="17"/>
        <v>17.898010204081629</v>
      </c>
      <c r="AA7" s="171">
        <f t="shared" si="18"/>
        <v>11.937608357628765</v>
      </c>
      <c r="AB7" s="172">
        <f t="shared" si="19"/>
        <v>18.750296404275993</v>
      </c>
      <c r="AC7" s="171">
        <f t="shared" si="20"/>
        <v>12.480226919339161</v>
      </c>
      <c r="AD7" s="172">
        <f t="shared" si="21"/>
        <v>19.602582604470353</v>
      </c>
      <c r="AE7" s="171">
        <f t="shared" si="22"/>
        <v>13.02284548104956</v>
      </c>
      <c r="AF7" s="172">
        <f t="shared" si="23"/>
        <v>20.454868804664716</v>
      </c>
      <c r="AG7" s="171">
        <f t="shared" si="24"/>
        <v>13.565464042759958</v>
      </c>
      <c r="AH7" s="172">
        <f t="shared" si="25"/>
        <v>21.307155004859084</v>
      </c>
      <c r="AI7" s="171">
        <f t="shared" si="26"/>
        <v>14.108082604470358</v>
      </c>
      <c r="AJ7" s="172">
        <f t="shared" si="27"/>
        <v>22.159441205053447</v>
      </c>
      <c r="AK7" s="171">
        <f t="shared" si="28"/>
        <v>14.650701166180756</v>
      </c>
      <c r="AL7" s="172">
        <f t="shared" si="29"/>
        <v>23.011727405247811</v>
      </c>
      <c r="AM7" s="173">
        <f t="shared" si="30"/>
        <v>15.193319727891152</v>
      </c>
      <c r="AN7" s="172">
        <f t="shared" si="31"/>
        <v>23.864013605442171</v>
      </c>
      <c r="AP7" s="155">
        <f>AP6*1.05</f>
        <v>22.05</v>
      </c>
      <c r="AQ7" s="92">
        <f>'Production Cost Summary'!$C$6/' Margin Analysis'!AP7</f>
        <v>13.064979591836732</v>
      </c>
      <c r="AR7" s="94">
        <f>'Production Cost Summary'!$D$6/' Margin Analysis'!AP7</f>
        <v>21.735673469387752</v>
      </c>
      <c r="AS7" s="171">
        <f t="shared" si="32"/>
        <v>13.718228571428568</v>
      </c>
      <c r="AT7" s="172">
        <f t="shared" si="33"/>
        <v>22.822457142857139</v>
      </c>
      <c r="AU7" s="171">
        <f t="shared" si="34"/>
        <v>14.371477551020407</v>
      </c>
      <c r="AV7" s="172">
        <f t="shared" si="35"/>
        <v>23.90924081632653</v>
      </c>
      <c r="AW7" s="171">
        <f t="shared" si="36"/>
        <v>15.02472653061224</v>
      </c>
      <c r="AX7" s="172">
        <f t="shared" si="37"/>
        <v>24.996024489795914</v>
      </c>
      <c r="AY7" s="171">
        <f t="shared" si="38"/>
        <v>15.677975510204078</v>
      </c>
      <c r="AZ7" s="172">
        <f t="shared" si="39"/>
        <v>26.082808163265302</v>
      </c>
      <c r="BA7" s="171">
        <f t="shared" si="40"/>
        <v>16.331224489795915</v>
      </c>
      <c r="BB7" s="172">
        <f t="shared" si="41"/>
        <v>27.169591836734689</v>
      </c>
      <c r="BC7" s="171">
        <f t="shared" si="42"/>
        <v>16.984473469387751</v>
      </c>
      <c r="BD7" s="172">
        <f t="shared" si="43"/>
        <v>28.25637551020408</v>
      </c>
      <c r="BE7" s="171">
        <f t="shared" si="44"/>
        <v>17.637722448979588</v>
      </c>
      <c r="BF7" s="172">
        <f t="shared" si="45"/>
        <v>29.343159183673468</v>
      </c>
      <c r="BG7" s="173">
        <f t="shared" si="46"/>
        <v>18.290971428571424</v>
      </c>
      <c r="BH7" s="172">
        <f t="shared" si="47"/>
        <v>30.429942857142851</v>
      </c>
      <c r="BJ7" s="155">
        <f>BJ6*1.05</f>
        <v>63.945000000000007</v>
      </c>
      <c r="BK7" s="92">
        <f>'Production Cost Summary'!$C$7/' Margin Analysis'!BJ7</f>
        <v>4.6270513722730469</v>
      </c>
      <c r="BL7" s="94">
        <f>'Production Cost Summary'!$D$7/' Margin Analysis'!BJ7</f>
        <v>7.6213495973101884</v>
      </c>
      <c r="BM7" s="171">
        <f t="shared" si="48"/>
        <v>4.8584039408866992</v>
      </c>
      <c r="BN7" s="172">
        <f t="shared" si="49"/>
        <v>8.0024170771756982</v>
      </c>
      <c r="BO7" s="171">
        <f t="shared" si="50"/>
        <v>5.0897565095003516</v>
      </c>
      <c r="BP7" s="172">
        <f t="shared" si="51"/>
        <v>8.3834845570412071</v>
      </c>
      <c r="BQ7" s="171">
        <f t="shared" si="52"/>
        <v>5.3211090781140031</v>
      </c>
      <c r="BR7" s="172">
        <f t="shared" si="53"/>
        <v>8.764552036906716</v>
      </c>
      <c r="BS7" s="171">
        <f t="shared" si="54"/>
        <v>5.5524616467276564</v>
      </c>
      <c r="BT7" s="172">
        <f t="shared" si="55"/>
        <v>9.145619516772225</v>
      </c>
      <c r="BU7" s="171">
        <f t="shared" si="56"/>
        <v>5.7838142153413088</v>
      </c>
      <c r="BV7" s="172">
        <f t="shared" si="57"/>
        <v>9.5266869966377357</v>
      </c>
      <c r="BW7" s="171">
        <f t="shared" si="58"/>
        <v>6.0151667839549612</v>
      </c>
      <c r="BX7" s="172">
        <f t="shared" si="59"/>
        <v>9.9077544765032446</v>
      </c>
      <c r="BY7" s="171">
        <f t="shared" si="60"/>
        <v>6.2465193525686136</v>
      </c>
      <c r="BZ7" s="172">
        <f t="shared" si="61"/>
        <v>10.288821956368755</v>
      </c>
      <c r="CA7" s="173">
        <f t="shared" si="62"/>
        <v>6.4778719211822651</v>
      </c>
      <c r="CB7" s="172">
        <f t="shared" si="63"/>
        <v>10.669889436234262</v>
      </c>
      <c r="CD7" s="155">
        <f>CD6*1.05</f>
        <v>63.945000000000007</v>
      </c>
      <c r="CE7" s="92">
        <f>'Production Cost Summary'!$C$8/' Margin Analysis'!CD7</f>
        <v>9.1314504652435708</v>
      </c>
      <c r="CF7" s="94">
        <f>'Production Cost Summary'!$D$8/' Margin Analysis'!CD7</f>
        <v>12.125748690280712</v>
      </c>
      <c r="CG7" s="171">
        <f t="shared" si="64"/>
        <v>9.5880229885057506</v>
      </c>
      <c r="CH7" s="172">
        <f t="shared" si="65"/>
        <v>12.732036124794748</v>
      </c>
      <c r="CI7" s="171">
        <f t="shared" si="66"/>
        <v>10.044595511767929</v>
      </c>
      <c r="CJ7" s="172">
        <f t="shared" si="67"/>
        <v>13.338323559308785</v>
      </c>
      <c r="CK7" s="171">
        <f t="shared" si="68"/>
        <v>10.501168035030105</v>
      </c>
      <c r="CL7" s="172">
        <f t="shared" si="69"/>
        <v>13.944610993822819</v>
      </c>
      <c r="CM7" s="171">
        <f t="shared" si="70"/>
        <v>10.957740558292285</v>
      </c>
      <c r="CN7" s="172">
        <f t="shared" si="71"/>
        <v>14.550898428336854</v>
      </c>
      <c r="CO7" s="171">
        <f t="shared" si="72"/>
        <v>11.414313081554464</v>
      </c>
      <c r="CP7" s="172">
        <f t="shared" si="73"/>
        <v>15.157185862850891</v>
      </c>
      <c r="CQ7" s="171">
        <f t="shared" si="74"/>
        <v>11.870885604816642</v>
      </c>
      <c r="CR7" s="172">
        <f t="shared" si="75"/>
        <v>15.763473297364927</v>
      </c>
      <c r="CS7" s="171">
        <f t="shared" si="76"/>
        <v>12.327458128078822</v>
      </c>
      <c r="CT7" s="172">
        <f t="shared" si="77"/>
        <v>16.369760731878962</v>
      </c>
      <c r="CU7" s="173">
        <f t="shared" si="78"/>
        <v>12.784030651340998</v>
      </c>
      <c r="CV7" s="172">
        <f t="shared" si="79"/>
        <v>16.976048166392996</v>
      </c>
      <c r="CX7" s="155">
        <f>CX6*1.05</f>
        <v>22.05</v>
      </c>
      <c r="CY7" s="92">
        <f>'Production Cost Summary'!$C$9/' Margin Analysis'!CX7</f>
        <v>13.308988662131517</v>
      </c>
      <c r="CZ7" s="94">
        <f>'Production Cost Summary'!$D$9/' Margin Analysis'!CX7</f>
        <v>21.979682539682539</v>
      </c>
      <c r="DA7" s="171">
        <f t="shared" si="80"/>
        <v>13.974438095238094</v>
      </c>
      <c r="DB7" s="172">
        <f t="shared" si="81"/>
        <v>23.078666666666667</v>
      </c>
      <c r="DC7" s="171">
        <f t="shared" si="82"/>
        <v>14.639887528344669</v>
      </c>
      <c r="DD7" s="172">
        <f t="shared" si="83"/>
        <v>24.177650793650795</v>
      </c>
      <c r="DE7" s="171">
        <f t="shared" si="84"/>
        <v>15.305336961451243</v>
      </c>
      <c r="DF7" s="172">
        <f t="shared" si="85"/>
        <v>25.276634920634919</v>
      </c>
      <c r="DG7" s="171">
        <f t="shared" si="86"/>
        <v>15.97078639455782</v>
      </c>
      <c r="DH7" s="172">
        <f t="shared" si="87"/>
        <v>26.375619047619047</v>
      </c>
      <c r="DI7" s="171">
        <f t="shared" si="88"/>
        <v>16.636235827664397</v>
      </c>
      <c r="DJ7" s="172">
        <f t="shared" si="89"/>
        <v>27.474603174603175</v>
      </c>
      <c r="DK7" s="171">
        <f t="shared" si="90"/>
        <v>17.301685260770974</v>
      </c>
      <c r="DL7" s="172">
        <f t="shared" si="91"/>
        <v>28.573587301587303</v>
      </c>
      <c r="DM7" s="171">
        <f t="shared" si="92"/>
        <v>17.967134693877551</v>
      </c>
      <c r="DN7" s="172">
        <f t="shared" si="93"/>
        <v>29.67257142857143</v>
      </c>
      <c r="DO7" s="173">
        <f t="shared" si="94"/>
        <v>18.632584126984124</v>
      </c>
      <c r="DP7" s="172">
        <f t="shared" si="95"/>
        <v>30.771555555555551</v>
      </c>
      <c r="DR7" s="155">
        <f>DR6*1.05</f>
        <v>22.05</v>
      </c>
      <c r="DS7" s="92">
        <f>'Production Cost Summary'!$C$10/' Margin Analysis'!DR7</f>
        <v>13.562916739229026</v>
      </c>
      <c r="DT7" s="94">
        <f>'Production Cost Summary'!$D$10/' Margin Analysis'!DR7</f>
        <v>22.233610616780048</v>
      </c>
      <c r="DU7" s="171">
        <f t="shared" si="96"/>
        <v>14.241062576190478</v>
      </c>
      <c r="DV7" s="172">
        <f t="shared" si="97"/>
        <v>23.345291147619051</v>
      </c>
      <c r="DW7" s="171">
        <f t="shared" si="98"/>
        <v>14.91920841315193</v>
      </c>
      <c r="DX7" s="172">
        <f t="shared" si="99"/>
        <v>24.456971678458054</v>
      </c>
      <c r="DY7" s="171">
        <f t="shared" si="100"/>
        <v>15.597354250113378</v>
      </c>
      <c r="DZ7" s="172">
        <f t="shared" si="101"/>
        <v>25.568652209297053</v>
      </c>
      <c r="EA7" s="171">
        <f t="shared" si="102"/>
        <v>16.275500087074832</v>
      </c>
      <c r="EB7" s="172">
        <f t="shared" si="103"/>
        <v>26.680332740136055</v>
      </c>
      <c r="EC7" s="171">
        <f t="shared" si="104"/>
        <v>16.953645924036284</v>
      </c>
      <c r="ED7" s="172">
        <f t="shared" si="105"/>
        <v>27.792013270975062</v>
      </c>
      <c r="EE7" s="171">
        <f t="shared" si="106"/>
        <v>17.631791760997736</v>
      </c>
      <c r="EF7" s="172">
        <f t="shared" si="107"/>
        <v>28.903693801814065</v>
      </c>
      <c r="EG7" s="171">
        <f t="shared" si="108"/>
        <v>18.309937597959188</v>
      </c>
      <c r="EH7" s="172">
        <f t="shared" si="109"/>
        <v>30.015374332653067</v>
      </c>
      <c r="EI7" s="173">
        <f t="shared" si="110"/>
        <v>18.988083434920636</v>
      </c>
      <c r="EJ7" s="172">
        <f t="shared" si="111"/>
        <v>31.127054863492067</v>
      </c>
      <c r="EL7" s="155">
        <f>EL6*1.05</f>
        <v>35.28</v>
      </c>
      <c r="EM7" s="92">
        <f>'Production Cost Summary'!$C$11/' Margin Analysis'!EL7</f>
        <v>10.368489229024943</v>
      </c>
      <c r="EN7" s="94">
        <f>'Production Cost Summary'!$D$11/' Margin Analysis'!EL7</f>
        <v>15.787672902494331</v>
      </c>
      <c r="EO7" s="171">
        <f t="shared" si="112"/>
        <v>10.886913690476192</v>
      </c>
      <c r="EP7" s="172">
        <f t="shared" si="113"/>
        <v>16.577056547619048</v>
      </c>
      <c r="EQ7" s="171">
        <f t="shared" si="114"/>
        <v>11.405338151927438</v>
      </c>
      <c r="ER7" s="172">
        <f t="shared" si="115"/>
        <v>17.366440192743767</v>
      </c>
      <c r="ES7" s="171">
        <f t="shared" si="116"/>
        <v>11.923762613378685</v>
      </c>
      <c r="ET7" s="172">
        <f t="shared" si="117"/>
        <v>18.155823837868478</v>
      </c>
      <c r="EU7" s="171">
        <f t="shared" si="118"/>
        <v>12.442187074829931</v>
      </c>
      <c r="EV7" s="172">
        <f t="shared" si="119"/>
        <v>18.945207482993197</v>
      </c>
      <c r="EW7" s="171">
        <f t="shared" si="120"/>
        <v>12.96061153628118</v>
      </c>
      <c r="EX7" s="172">
        <f t="shared" si="121"/>
        <v>19.734591128117913</v>
      </c>
      <c r="EY7" s="171">
        <f t="shared" si="122"/>
        <v>13.479035997732426</v>
      </c>
      <c r="EZ7" s="172">
        <f t="shared" si="123"/>
        <v>20.523974773242632</v>
      </c>
      <c r="FA7" s="171">
        <f t="shared" si="124"/>
        <v>13.997460459183674</v>
      </c>
      <c r="FB7" s="172">
        <f t="shared" si="125"/>
        <v>21.313358418367347</v>
      </c>
      <c r="FC7" s="173">
        <f t="shared" si="126"/>
        <v>14.515884920634919</v>
      </c>
      <c r="FD7" s="172">
        <f t="shared" si="127"/>
        <v>22.102742063492062</v>
      </c>
      <c r="FF7" s="155">
        <f>FF6*1.05</f>
        <v>30.870000000000005</v>
      </c>
      <c r="FG7" s="92">
        <f>'Production Cost Summary'!$C$12/' Margin Analysis'!FF7</f>
        <v>10.188551992225459</v>
      </c>
      <c r="FH7" s="94">
        <f>'Production Cost Summary'!$D$12/' Margin Analysis'!FF7</f>
        <v>16.38190476190476</v>
      </c>
      <c r="FI7" s="171">
        <f t="shared" si="128"/>
        <v>10.697979591836733</v>
      </c>
      <c r="FJ7" s="172">
        <f t="shared" si="129"/>
        <v>17.201000000000001</v>
      </c>
      <c r="FK7" s="171">
        <f t="shared" si="130"/>
        <v>11.207407191448006</v>
      </c>
      <c r="FL7" s="172">
        <f t="shared" si="131"/>
        <v>18.020095238095237</v>
      </c>
      <c r="FM7" s="171">
        <f t="shared" si="132"/>
        <v>11.716834791059277</v>
      </c>
      <c r="FN7" s="172">
        <f t="shared" si="133"/>
        <v>18.839190476190474</v>
      </c>
      <c r="FO7" s="171">
        <f t="shared" si="134"/>
        <v>12.22626239067055</v>
      </c>
      <c r="FP7" s="172">
        <f t="shared" si="135"/>
        <v>19.658285714285711</v>
      </c>
      <c r="FQ7" s="171">
        <f t="shared" si="136"/>
        <v>12.735689990281823</v>
      </c>
      <c r="FR7" s="172">
        <f t="shared" si="137"/>
        <v>20.477380952380951</v>
      </c>
      <c r="FS7" s="171">
        <f t="shared" si="138"/>
        <v>13.245117589893098</v>
      </c>
      <c r="FT7" s="172">
        <f t="shared" si="139"/>
        <v>21.296476190476188</v>
      </c>
      <c r="FU7" s="171">
        <f t="shared" si="140"/>
        <v>13.754545189504372</v>
      </c>
      <c r="FV7" s="172">
        <f t="shared" si="141"/>
        <v>22.115571428571428</v>
      </c>
      <c r="FW7" s="173">
        <f t="shared" si="142"/>
        <v>14.263972789115643</v>
      </c>
      <c r="FX7" s="172">
        <f t="shared" si="143"/>
        <v>22.934666666666661</v>
      </c>
      <c r="FZ7" s="155">
        <f>FZ6*1.05</f>
        <v>33.075000000000003</v>
      </c>
      <c r="GA7" s="92">
        <f>'Production Cost Summary'!$C$13/' Margin Analysis'!FZ7</f>
        <v>8.4160332577475447</v>
      </c>
      <c r="GB7" s="94">
        <f>'Production Cost Summary'!$D$13/' Margin Analysis'!FZ7</f>
        <v>14.196495842781557</v>
      </c>
      <c r="GC7" s="171">
        <f t="shared" si="144"/>
        <v>8.8368349206349226</v>
      </c>
      <c r="GD7" s="172">
        <f t="shared" si="145"/>
        <v>14.906320634920636</v>
      </c>
      <c r="GE7" s="171">
        <f t="shared" si="146"/>
        <v>9.2576365835223005</v>
      </c>
      <c r="GF7" s="172">
        <f t="shared" si="147"/>
        <v>15.616145427059713</v>
      </c>
      <c r="GG7" s="171">
        <f t="shared" si="148"/>
        <v>9.6784382464096765</v>
      </c>
      <c r="GH7" s="172">
        <f t="shared" si="149"/>
        <v>16.325970219198791</v>
      </c>
      <c r="GI7" s="171">
        <f t="shared" si="150"/>
        <v>10.099239909297053</v>
      </c>
      <c r="GJ7" s="172">
        <f t="shared" si="151"/>
        <v>17.035795011337868</v>
      </c>
      <c r="GK7" s="171">
        <f t="shared" si="152"/>
        <v>10.52004157218443</v>
      </c>
      <c r="GL7" s="172">
        <f t="shared" si="153"/>
        <v>17.745619803476945</v>
      </c>
      <c r="GM7" s="171">
        <f t="shared" si="154"/>
        <v>10.940843235071808</v>
      </c>
      <c r="GN7" s="172">
        <f t="shared" si="155"/>
        <v>18.455444595616026</v>
      </c>
      <c r="GO7" s="171">
        <f t="shared" si="156"/>
        <v>11.361644897959186</v>
      </c>
      <c r="GP7" s="172">
        <f t="shared" si="157"/>
        <v>19.165269387755103</v>
      </c>
      <c r="GQ7" s="173">
        <f t="shared" si="158"/>
        <v>11.782446560846562</v>
      </c>
      <c r="GR7" s="172">
        <f t="shared" si="159"/>
        <v>19.87509417989418</v>
      </c>
      <c r="GT7" s="155">
        <f>GT6*1.05</f>
        <v>33.075000000000003</v>
      </c>
      <c r="GU7" s="92">
        <f>'Production Cost Summary'!$C$14/' Margin Analysis'!GT7</f>
        <v>9.2044323507180668</v>
      </c>
      <c r="GV7" s="94">
        <f>'Production Cost Summary'!$D$14/' Margin Analysis'!GT7</f>
        <v>14.984894935752079</v>
      </c>
      <c r="GW7" s="171">
        <f t="shared" si="160"/>
        <v>9.6646539682539707</v>
      </c>
      <c r="GX7" s="172">
        <f t="shared" si="161"/>
        <v>15.734139682539684</v>
      </c>
      <c r="GY7" s="171">
        <f t="shared" si="162"/>
        <v>10.124875585789875</v>
      </c>
      <c r="GZ7" s="172">
        <f t="shared" si="163"/>
        <v>16.483384429327288</v>
      </c>
      <c r="HA7" s="171">
        <f t="shared" si="164"/>
        <v>10.585097203325775</v>
      </c>
      <c r="HB7" s="172">
        <f t="shared" si="165"/>
        <v>17.232629176114891</v>
      </c>
      <c r="HC7" s="171">
        <f t="shared" si="166"/>
        <v>11.045318820861679</v>
      </c>
      <c r="HD7" s="172">
        <f t="shared" si="167"/>
        <v>17.981873922902494</v>
      </c>
      <c r="HE7" s="171">
        <f t="shared" si="168"/>
        <v>11.505540438397583</v>
      </c>
      <c r="HF7" s="172">
        <f t="shared" si="169"/>
        <v>18.731118669690098</v>
      </c>
      <c r="HG7" s="171">
        <f t="shared" si="170"/>
        <v>11.965762055933487</v>
      </c>
      <c r="HH7" s="172">
        <f t="shared" si="171"/>
        <v>19.480363416477704</v>
      </c>
      <c r="HI7" s="171">
        <f t="shared" si="172"/>
        <v>12.425983673469391</v>
      </c>
      <c r="HJ7" s="172">
        <f t="shared" si="173"/>
        <v>20.229608163265308</v>
      </c>
      <c r="HK7" s="173">
        <f t="shared" si="174"/>
        <v>12.886205291005293</v>
      </c>
      <c r="HL7" s="172">
        <f t="shared" si="175"/>
        <v>20.978852910052911</v>
      </c>
      <c r="HN7" s="155">
        <f>HN6*1.05</f>
        <v>30.870000000000005</v>
      </c>
      <c r="HO7" s="92">
        <f>'Production Cost Summary'!$C$15/' Margin Analysis'!HN7</f>
        <v>11.021963070942661</v>
      </c>
      <c r="HP7" s="94">
        <f>'Production Cost Summary'!$D$15/' Margin Analysis'!HN7</f>
        <v>17.215315840621962</v>
      </c>
      <c r="HQ7" s="171">
        <f t="shared" si="176"/>
        <v>11.573061224489795</v>
      </c>
      <c r="HR7" s="172">
        <f t="shared" si="177"/>
        <v>18.076081632653061</v>
      </c>
      <c r="HS7" s="171">
        <f t="shared" si="178"/>
        <v>12.124159378036929</v>
      </c>
      <c r="HT7" s="172">
        <f t="shared" si="179"/>
        <v>18.93684742468416</v>
      </c>
      <c r="HU7" s="171">
        <f t="shared" si="180"/>
        <v>12.675257531584059</v>
      </c>
      <c r="HV7" s="172">
        <f t="shared" si="181"/>
        <v>19.797613216715256</v>
      </c>
      <c r="HW7" s="171">
        <f t="shared" si="182"/>
        <v>13.226355685131193</v>
      </c>
      <c r="HX7" s="172">
        <f t="shared" si="183"/>
        <v>20.658379008746355</v>
      </c>
      <c r="HY7" s="171">
        <f t="shared" si="184"/>
        <v>13.777453838678326</v>
      </c>
      <c r="HZ7" s="172">
        <f t="shared" si="185"/>
        <v>21.519144800777454</v>
      </c>
      <c r="IA7" s="171">
        <f t="shared" si="186"/>
        <v>14.32855199222546</v>
      </c>
      <c r="IB7" s="172">
        <f t="shared" si="187"/>
        <v>22.37991059280855</v>
      </c>
      <c r="IC7" s="171">
        <f t="shared" si="188"/>
        <v>14.879650145772594</v>
      </c>
      <c r="ID7" s="172">
        <f t="shared" si="189"/>
        <v>23.240676384839649</v>
      </c>
      <c r="IE7" s="173">
        <f t="shared" si="190"/>
        <v>15.430748299319724</v>
      </c>
      <c r="IF7" s="172">
        <f t="shared" si="191"/>
        <v>24.101442176870744</v>
      </c>
      <c r="IH7" s="155">
        <f>IH6*1.05</f>
        <v>16.537500000000001</v>
      </c>
      <c r="II7" s="92">
        <f>'Production Cost Summary'!$C$16/' Margin Analysis'!IH7</f>
        <v>16.333157974300828</v>
      </c>
      <c r="IJ7" s="94">
        <f>'Production Cost Summary'!$D$16/' Margin Analysis'!IH7</f>
        <v>27.894083144368857</v>
      </c>
      <c r="IK7" s="171">
        <f t="shared" si="192"/>
        <v>17.149815873015871</v>
      </c>
      <c r="IL7" s="172">
        <f t="shared" si="193"/>
        <v>29.288787301587302</v>
      </c>
      <c r="IM7" s="171">
        <f t="shared" si="194"/>
        <v>17.966473771730914</v>
      </c>
      <c r="IN7" s="172">
        <f t="shared" si="195"/>
        <v>30.683491458805744</v>
      </c>
      <c r="IO7" s="171">
        <f t="shared" si="196"/>
        <v>18.78313167044595</v>
      </c>
      <c r="IP7" s="172">
        <f t="shared" si="197"/>
        <v>32.078195616024182</v>
      </c>
      <c r="IQ7" s="171">
        <f t="shared" si="198"/>
        <v>19.599789569160993</v>
      </c>
      <c r="IR7" s="172">
        <f t="shared" si="199"/>
        <v>33.472899773242624</v>
      </c>
      <c r="IS7" s="171">
        <f t="shared" si="200"/>
        <v>20.416447467876036</v>
      </c>
      <c r="IT7" s="172">
        <f t="shared" si="201"/>
        <v>34.867603930461073</v>
      </c>
      <c r="IU7" s="171">
        <f t="shared" si="202"/>
        <v>21.233105366591079</v>
      </c>
      <c r="IV7" s="172">
        <f t="shared" si="203"/>
        <v>36.262308087679514</v>
      </c>
      <c r="IW7" s="171">
        <f t="shared" si="204"/>
        <v>22.049763265306119</v>
      </c>
      <c r="IX7" s="172">
        <f t="shared" si="205"/>
        <v>37.657012244897956</v>
      </c>
      <c r="IY7" s="173">
        <f t="shared" si="206"/>
        <v>22.866421164021158</v>
      </c>
      <c r="IZ7" s="172">
        <f t="shared" si="207"/>
        <v>39.051716402116398</v>
      </c>
      <c r="JB7" s="155">
        <f>JB6*1.05</f>
        <v>30.870000000000005</v>
      </c>
      <c r="JC7" s="92">
        <f>'Production Cost Summary'!$C$17/' Margin Analysis'!JB7</f>
        <v>10.65551668286362</v>
      </c>
      <c r="JD7" s="94">
        <f>'Production Cost Summary'!$D$17/' Margin Analysis'!JB7</f>
        <v>16.848869452542921</v>
      </c>
      <c r="JE7" s="171">
        <f t="shared" si="208"/>
        <v>11.188292517006802</v>
      </c>
      <c r="JF7" s="172">
        <f t="shared" si="209"/>
        <v>17.691312925170067</v>
      </c>
      <c r="JG7" s="171">
        <f t="shared" si="210"/>
        <v>11.721068351149983</v>
      </c>
      <c r="JH7" s="172">
        <f t="shared" si="211"/>
        <v>18.533756397797216</v>
      </c>
      <c r="JI7" s="171">
        <f t="shared" si="212"/>
        <v>12.253844185293163</v>
      </c>
      <c r="JJ7" s="172">
        <f t="shared" si="213"/>
        <v>19.376199870424358</v>
      </c>
      <c r="JK7" s="171">
        <f t="shared" si="214"/>
        <v>12.786620019436343</v>
      </c>
      <c r="JL7" s="172">
        <f t="shared" si="215"/>
        <v>20.218643343051504</v>
      </c>
      <c r="JM7" s="171">
        <f t="shared" si="216"/>
        <v>13.319395853579525</v>
      </c>
      <c r="JN7" s="172">
        <f t="shared" si="217"/>
        <v>21.061086815678649</v>
      </c>
      <c r="JO7" s="171">
        <f t="shared" si="218"/>
        <v>13.852171687722707</v>
      </c>
      <c r="JP7" s="172">
        <f t="shared" si="219"/>
        <v>21.903530288305799</v>
      </c>
      <c r="JQ7" s="171">
        <f t="shared" si="220"/>
        <v>14.384947521865888</v>
      </c>
      <c r="JR7" s="172">
        <f t="shared" si="221"/>
        <v>22.745973760932944</v>
      </c>
      <c r="JS7" s="173">
        <f t="shared" si="222"/>
        <v>14.917723356009068</v>
      </c>
      <c r="JT7" s="172">
        <f t="shared" si="223"/>
        <v>23.588417233560087</v>
      </c>
      <c r="JV7" s="155">
        <f>JV6*1.05</f>
        <v>771.75</v>
      </c>
      <c r="JW7" s="92">
        <f>'Production Cost Summary'!$C$18/' Margin Analysis'!JV7</f>
        <v>0.36705543893747966</v>
      </c>
      <c r="JX7" s="94">
        <f>'Production Cost Summary'!$D$18/' Margin Analysis'!JV7</f>
        <v>0.61478954972465172</v>
      </c>
      <c r="JY7" s="171">
        <f t="shared" si="224"/>
        <v>0.38540821088435367</v>
      </c>
      <c r="JZ7" s="172">
        <f t="shared" si="225"/>
        <v>0.64552902721088434</v>
      </c>
      <c r="KA7" s="171">
        <f t="shared" si="226"/>
        <v>0.40376098283122763</v>
      </c>
      <c r="KB7" s="172">
        <f t="shared" si="227"/>
        <v>0.67626850469711697</v>
      </c>
      <c r="KC7" s="171">
        <f t="shared" si="228"/>
        <v>0.42211375477810159</v>
      </c>
      <c r="KD7" s="172">
        <f t="shared" si="229"/>
        <v>0.70700798218334937</v>
      </c>
      <c r="KE7" s="171">
        <f t="shared" si="230"/>
        <v>0.4404665267249756</v>
      </c>
      <c r="KF7" s="172">
        <f t="shared" si="231"/>
        <v>0.737747459669582</v>
      </c>
      <c r="KG7" s="171">
        <f t="shared" si="232"/>
        <v>0.45881929867184956</v>
      </c>
      <c r="KH7" s="172">
        <f t="shared" si="233"/>
        <v>0.76848693715581462</v>
      </c>
      <c r="KI7" s="171">
        <f t="shared" si="234"/>
        <v>0.47717207061872358</v>
      </c>
      <c r="KJ7" s="172">
        <f t="shared" si="235"/>
        <v>0.79922641464204724</v>
      </c>
      <c r="KK7" s="171">
        <f t="shared" si="236"/>
        <v>0.49552484256559759</v>
      </c>
      <c r="KL7" s="172">
        <f t="shared" si="237"/>
        <v>0.82996589212827987</v>
      </c>
      <c r="KM7" s="173">
        <f t="shared" si="238"/>
        <v>0.51387761451247149</v>
      </c>
      <c r="KN7" s="172">
        <f t="shared" si="239"/>
        <v>0.86070536961451238</v>
      </c>
      <c r="KP7" s="155">
        <f>KP6*1.05</f>
        <v>771.75</v>
      </c>
      <c r="KQ7" s="92">
        <f>'Production Cost Summary'!$C$19/' Margin Analysis'!KP7</f>
        <v>0.41153851635892458</v>
      </c>
      <c r="KR7" s="94">
        <f>'Production Cost Summary'!$D$19/' Margin Analysis'!KP7</f>
        <v>0.65927262714609658</v>
      </c>
      <c r="KS7" s="171">
        <f t="shared" si="240"/>
        <v>0.43211544217687081</v>
      </c>
      <c r="KT7" s="172">
        <f t="shared" si="241"/>
        <v>0.69223625850340142</v>
      </c>
      <c r="KU7" s="171">
        <f t="shared" si="242"/>
        <v>0.45269236799481705</v>
      </c>
      <c r="KV7" s="172">
        <f t="shared" si="243"/>
        <v>0.72519988986070627</v>
      </c>
      <c r="KW7" s="171">
        <f t="shared" si="244"/>
        <v>0.47326929381276323</v>
      </c>
      <c r="KX7" s="172">
        <f t="shared" si="245"/>
        <v>0.75816352121801101</v>
      </c>
      <c r="KY7" s="171">
        <f t="shared" si="246"/>
        <v>0.49384621963070946</v>
      </c>
      <c r="KZ7" s="172">
        <f t="shared" si="247"/>
        <v>0.79112715257531585</v>
      </c>
      <c r="LA7" s="171">
        <f t="shared" si="248"/>
        <v>0.51442314544865575</v>
      </c>
      <c r="LB7" s="172">
        <f t="shared" si="249"/>
        <v>0.8240907839326207</v>
      </c>
      <c r="LC7" s="171">
        <f t="shared" si="250"/>
        <v>0.53500007126660198</v>
      </c>
      <c r="LD7" s="172">
        <f t="shared" si="251"/>
        <v>0.85705441528992554</v>
      </c>
      <c r="LE7" s="171">
        <f t="shared" si="252"/>
        <v>0.55557699708454822</v>
      </c>
      <c r="LF7" s="172">
        <f t="shared" si="253"/>
        <v>0.89001804664723039</v>
      </c>
      <c r="LG7" s="173">
        <f t="shared" si="254"/>
        <v>0.57615392290249434</v>
      </c>
      <c r="LH7" s="172">
        <f t="shared" si="255"/>
        <v>0.92298167800453512</v>
      </c>
      <c r="LJ7" s="155">
        <f>LJ6*1.05</f>
        <v>771.75</v>
      </c>
      <c r="LK7" s="92">
        <f>'Production Cost Summary'!$C$20/' Margin Analysis'!LJ7</f>
        <v>0.40588292840945905</v>
      </c>
      <c r="LL7" s="94">
        <f>'Production Cost Summary'!$D$20/' Margin Analysis'!LJ7</f>
        <v>0.65361703919663106</v>
      </c>
      <c r="LM7" s="171">
        <f t="shared" si="256"/>
        <v>0.426177074829932</v>
      </c>
      <c r="LN7" s="172">
        <f t="shared" si="257"/>
        <v>0.68629789115646267</v>
      </c>
      <c r="LO7" s="171">
        <f t="shared" si="258"/>
        <v>0.446471221250405</v>
      </c>
      <c r="LP7" s="172">
        <f t="shared" si="259"/>
        <v>0.71897874311629417</v>
      </c>
      <c r="LQ7" s="171">
        <f t="shared" si="260"/>
        <v>0.4667653676708779</v>
      </c>
      <c r="LR7" s="172">
        <f t="shared" si="261"/>
        <v>0.75165959507612568</v>
      </c>
      <c r="LS7" s="171">
        <f t="shared" si="262"/>
        <v>0.48705951409135084</v>
      </c>
      <c r="LT7" s="172">
        <f t="shared" si="263"/>
        <v>0.78434044703595729</v>
      </c>
      <c r="LU7" s="171">
        <f t="shared" si="264"/>
        <v>0.50735366051182385</v>
      </c>
      <c r="LV7" s="172">
        <f t="shared" si="265"/>
        <v>0.81702129899578879</v>
      </c>
      <c r="LW7" s="171">
        <f t="shared" si="266"/>
        <v>0.52764780693229674</v>
      </c>
      <c r="LX7" s="172">
        <f t="shared" si="267"/>
        <v>0.84970215095562041</v>
      </c>
      <c r="LY7" s="171">
        <f t="shared" si="268"/>
        <v>0.54794195335276974</v>
      </c>
      <c r="LZ7" s="172">
        <f t="shared" si="269"/>
        <v>0.88238300291545202</v>
      </c>
      <c r="MA7" s="173">
        <f t="shared" si="270"/>
        <v>0.56823609977324263</v>
      </c>
      <c r="MB7" s="172">
        <f t="shared" si="271"/>
        <v>0.91506385487528341</v>
      </c>
      <c r="MD7" s="155">
        <f>MD6*1.05</f>
        <v>27.5625</v>
      </c>
      <c r="ME7" s="92">
        <f>'Production Cost Summary'!$C$21/' Margin Analysis'!MD7</f>
        <v>11.400428408163268</v>
      </c>
      <c r="MF7" s="94">
        <f>'Production Cost Summary'!$D$21/' Margin Analysis'!MD7</f>
        <v>18.336983510204085</v>
      </c>
      <c r="MG7" s="171">
        <f t="shared" si="272"/>
        <v>11.970449828571432</v>
      </c>
      <c r="MH7" s="172">
        <f t="shared" si="273"/>
        <v>19.25383268571429</v>
      </c>
      <c r="MI7" s="171">
        <f t="shared" si="274"/>
        <v>12.540471248979596</v>
      </c>
      <c r="MJ7" s="172">
        <f t="shared" si="275"/>
        <v>20.170681861224494</v>
      </c>
      <c r="MK7" s="171">
        <f t="shared" si="276"/>
        <v>13.110492669387758</v>
      </c>
      <c r="ML7" s="172">
        <f t="shared" si="277"/>
        <v>21.087531036734696</v>
      </c>
      <c r="MM7" s="171">
        <f t="shared" si="278"/>
        <v>13.680514089795922</v>
      </c>
      <c r="MN7" s="172">
        <f t="shared" si="279"/>
        <v>22.0043802122449</v>
      </c>
      <c r="MO7" s="171">
        <f t="shared" si="280"/>
        <v>14.250535510204084</v>
      </c>
      <c r="MP7" s="172">
        <f t="shared" si="281"/>
        <v>22.921229387755105</v>
      </c>
      <c r="MQ7" s="171">
        <f t="shared" si="282"/>
        <v>14.820556930612248</v>
      </c>
      <c r="MR7" s="172">
        <f t="shared" si="283"/>
        <v>23.838078563265313</v>
      </c>
      <c r="MS7" s="171">
        <f t="shared" si="284"/>
        <v>15.390578351020412</v>
      </c>
      <c r="MT7" s="172">
        <f t="shared" si="285"/>
        <v>24.754927738775518</v>
      </c>
      <c r="MU7" s="173">
        <f t="shared" si="286"/>
        <v>15.960599771428575</v>
      </c>
      <c r="MV7" s="172">
        <f t="shared" si="287"/>
        <v>25.671776914285719</v>
      </c>
      <c r="MX7" s="155">
        <f>MX6*1.05</f>
        <v>771.75</v>
      </c>
      <c r="MY7" s="92">
        <f>'Production Cost Summary'!$C$22/' Margin Analysis'!MX7</f>
        <v>0.44345291869128606</v>
      </c>
      <c r="MZ7" s="94">
        <f>'Production Cost Summary'!$D$22/' Margin Analysis'!MX7</f>
        <v>0.69118702947845823</v>
      </c>
      <c r="NA7" s="171">
        <f t="shared" si="288"/>
        <v>0.46562556462585036</v>
      </c>
      <c r="NB7" s="172">
        <f t="shared" si="289"/>
        <v>0.7257463809523812</v>
      </c>
      <c r="NC7" s="171">
        <f t="shared" si="290"/>
        <v>0.48779821056041472</v>
      </c>
      <c r="ND7" s="172">
        <f t="shared" si="291"/>
        <v>0.76030573242630406</v>
      </c>
      <c r="NE7" s="171">
        <f t="shared" si="292"/>
        <v>0.50997085649497897</v>
      </c>
      <c r="NF7" s="172">
        <f t="shared" si="293"/>
        <v>0.79486508390022692</v>
      </c>
      <c r="NG7" s="171">
        <f t="shared" si="294"/>
        <v>0.53214350242954322</v>
      </c>
      <c r="NH7" s="172">
        <f t="shared" si="295"/>
        <v>0.82942443537414989</v>
      </c>
      <c r="NI7" s="171">
        <f t="shared" si="296"/>
        <v>0.55431614836410759</v>
      </c>
      <c r="NJ7" s="172">
        <f t="shared" si="297"/>
        <v>0.86398378684807275</v>
      </c>
      <c r="NK7" s="171">
        <f t="shared" si="298"/>
        <v>0.57648879429867195</v>
      </c>
      <c r="NL7" s="172">
        <f t="shared" si="299"/>
        <v>0.89854313832199573</v>
      </c>
      <c r="NM7" s="171">
        <f t="shared" si="300"/>
        <v>0.5986614402332362</v>
      </c>
      <c r="NN7" s="172">
        <f t="shared" si="301"/>
        <v>0.9331024897959187</v>
      </c>
      <c r="NO7" s="173">
        <f t="shared" si="302"/>
        <v>0.62083408616780045</v>
      </c>
      <c r="NP7" s="172">
        <f t="shared" si="303"/>
        <v>0.96766184126984145</v>
      </c>
      <c r="NR7" s="155">
        <f>NR6*1.05</f>
        <v>661.5</v>
      </c>
      <c r="NS7" s="92">
        <f>'Production Cost Summary'!$C$23/' Margin Analysis'!NR7</f>
        <v>0.45623498110355243</v>
      </c>
      <c r="NT7" s="94">
        <f>'Production Cost Summary'!$D$23/' Margin Analysis'!NR7</f>
        <v>0.74525811035525313</v>
      </c>
      <c r="NU7" s="171">
        <f t="shared" si="304"/>
        <v>0.47904673015873006</v>
      </c>
      <c r="NV7" s="172">
        <f t="shared" si="305"/>
        <v>0.78252101587301581</v>
      </c>
      <c r="NW7" s="171">
        <f t="shared" si="306"/>
        <v>0.50185847921390769</v>
      </c>
      <c r="NX7" s="172">
        <f t="shared" si="307"/>
        <v>0.81978392139077849</v>
      </c>
      <c r="NY7" s="171">
        <f t="shared" si="308"/>
        <v>0.52467022826908527</v>
      </c>
      <c r="NZ7" s="172">
        <f t="shared" si="309"/>
        <v>0.85704682690854106</v>
      </c>
      <c r="OA7" s="171">
        <f t="shared" si="310"/>
        <v>0.54748197732426285</v>
      </c>
      <c r="OB7" s="172">
        <f t="shared" si="311"/>
        <v>0.89430973242630374</v>
      </c>
      <c r="OC7" s="171">
        <f t="shared" si="312"/>
        <v>0.57029372637944054</v>
      </c>
      <c r="OD7" s="172">
        <f t="shared" si="313"/>
        <v>0.93157263794406642</v>
      </c>
      <c r="OE7" s="171">
        <f t="shared" si="314"/>
        <v>0.59310547543461822</v>
      </c>
      <c r="OF7" s="172">
        <f t="shared" si="315"/>
        <v>0.9688355434618291</v>
      </c>
      <c r="OG7" s="171">
        <f t="shared" si="316"/>
        <v>0.6159172244897958</v>
      </c>
      <c r="OH7" s="172">
        <f t="shared" si="317"/>
        <v>1.0060984489795919</v>
      </c>
      <c r="OI7" s="173">
        <f t="shared" si="318"/>
        <v>0.63872897354497338</v>
      </c>
      <c r="OJ7" s="172">
        <f t="shared" si="319"/>
        <v>1.0433613544973543</v>
      </c>
      <c r="OL7" s="155">
        <f>OL6*1.05</f>
        <v>441</v>
      </c>
      <c r="OM7" s="92">
        <f>'Production Cost Summary'!$C$24/' Margin Analysis'!OL7</f>
        <v>0.66652340136054422</v>
      </c>
      <c r="ON7" s="94">
        <f>'Production Cost Summary'!$D$24/' Margin Analysis'!OL7</f>
        <v>1.1000580952380954</v>
      </c>
      <c r="OO7" s="171">
        <f t="shared" si="320"/>
        <v>0.69984957142857152</v>
      </c>
      <c r="OP7" s="172">
        <f t="shared" si="321"/>
        <v>1.1550610000000001</v>
      </c>
      <c r="OQ7" s="171">
        <f t="shared" si="322"/>
        <v>0.7331757414965987</v>
      </c>
      <c r="OR7" s="172">
        <f t="shared" si="323"/>
        <v>1.2100639047619051</v>
      </c>
      <c r="OS7" s="171">
        <f t="shared" si="324"/>
        <v>0.76650191156462577</v>
      </c>
      <c r="OT7" s="172">
        <f t="shared" si="325"/>
        <v>1.2650668095238096</v>
      </c>
      <c r="OU7" s="171">
        <f t="shared" si="326"/>
        <v>0.79982808163265307</v>
      </c>
      <c r="OV7" s="172">
        <f t="shared" si="327"/>
        <v>1.3200697142857145</v>
      </c>
      <c r="OW7" s="171">
        <f t="shared" si="328"/>
        <v>0.83315425170068025</v>
      </c>
      <c r="OX7" s="172">
        <f t="shared" si="329"/>
        <v>1.3750726190476192</v>
      </c>
      <c r="OY7" s="171">
        <f t="shared" si="330"/>
        <v>0.86648042176870754</v>
      </c>
      <c r="OZ7" s="172">
        <f t="shared" si="331"/>
        <v>1.430075523809524</v>
      </c>
      <c r="PA7" s="171">
        <f t="shared" si="332"/>
        <v>0.89980659183673473</v>
      </c>
      <c r="PB7" s="172">
        <f t="shared" si="333"/>
        <v>1.4850784285714289</v>
      </c>
      <c r="PC7" s="173">
        <f t="shared" si="334"/>
        <v>0.9331327619047618</v>
      </c>
      <c r="PD7" s="172">
        <f t="shared" si="335"/>
        <v>1.5400813333333334</v>
      </c>
    </row>
    <row r="8" spans="2:420" ht="26" thickBot="1" x14ac:dyDescent="0.8">
      <c r="B8" s="156">
        <f t="shared" ref="B8:B31" si="336">B7*1.05</f>
        <v>23.152500000000003</v>
      </c>
      <c r="C8" s="96">
        <f>'Production Cost Summary'!$C$4/' Margin Analysis'!B8</f>
        <v>17.26971169420149</v>
      </c>
      <c r="D8" s="168">
        <f>'Production Cost Summary'!$D$4/' Margin Analysis'!B8</f>
        <v>25.527515387107226</v>
      </c>
      <c r="E8" s="186">
        <f t="shared" si="0"/>
        <v>18.133197278911567</v>
      </c>
      <c r="F8" s="187">
        <f t="shared" si="1"/>
        <v>26.803891156462587</v>
      </c>
      <c r="G8" s="186">
        <f t="shared" si="2"/>
        <v>18.99668286362164</v>
      </c>
      <c r="H8" s="187">
        <f t="shared" si="3"/>
        <v>28.080266925817952</v>
      </c>
      <c r="I8" s="186">
        <f t="shared" si="4"/>
        <v>19.860168448331713</v>
      </c>
      <c r="J8" s="187">
        <f t="shared" si="5"/>
        <v>29.356642695173306</v>
      </c>
      <c r="K8" s="186">
        <f t="shared" si="6"/>
        <v>20.723654033041786</v>
      </c>
      <c r="L8" s="187">
        <f t="shared" si="7"/>
        <v>30.633018464528668</v>
      </c>
      <c r="M8" s="186">
        <f t="shared" si="8"/>
        <v>21.587139617751863</v>
      </c>
      <c r="N8" s="187">
        <f t="shared" si="9"/>
        <v>31.909394233884033</v>
      </c>
      <c r="O8" s="186">
        <f t="shared" si="10"/>
        <v>22.450625202461939</v>
      </c>
      <c r="P8" s="187">
        <f t="shared" si="11"/>
        <v>33.185770003239398</v>
      </c>
      <c r="Q8" s="186">
        <f t="shared" si="12"/>
        <v>23.314110787172012</v>
      </c>
      <c r="R8" s="187">
        <f t="shared" si="13"/>
        <v>34.462145772594759</v>
      </c>
      <c r="S8" s="188">
        <f t="shared" si="14"/>
        <v>24.177596371882085</v>
      </c>
      <c r="T8" s="187">
        <f t="shared" si="15"/>
        <v>35.738521541950114</v>
      </c>
      <c r="V8" s="156">
        <f t="shared" ref="V8:V31" si="337">V7*1.05</f>
        <v>32.413500000000006</v>
      </c>
      <c r="W8" s="96">
        <f>'Production Cost Summary'!$C$5/' Margin Analysis'!V8</f>
        <v>10.335591651626634</v>
      </c>
      <c r="X8" s="98">
        <f>'Production Cost Summary'!$D$5/' Margin Analysis'!V8</f>
        <v>16.234022860845016</v>
      </c>
      <c r="Y8" s="186">
        <f t="shared" si="16"/>
        <v>10.852371234207967</v>
      </c>
      <c r="Z8" s="187">
        <f t="shared" si="17"/>
        <v>17.045724003887269</v>
      </c>
      <c r="AA8" s="186">
        <f t="shared" si="18"/>
        <v>11.369150816789299</v>
      </c>
      <c r="AB8" s="187">
        <f t="shared" si="19"/>
        <v>17.857425146929518</v>
      </c>
      <c r="AC8" s="186">
        <f t="shared" si="20"/>
        <v>11.885930399370629</v>
      </c>
      <c r="AD8" s="187">
        <f t="shared" si="21"/>
        <v>18.669126289971768</v>
      </c>
      <c r="AE8" s="186">
        <f t="shared" si="22"/>
        <v>12.402709981951961</v>
      </c>
      <c r="AF8" s="187">
        <f t="shared" si="23"/>
        <v>19.480827433014017</v>
      </c>
      <c r="AG8" s="186">
        <f t="shared" si="24"/>
        <v>12.919489564533293</v>
      </c>
      <c r="AH8" s="187">
        <f t="shared" si="25"/>
        <v>20.29252857605627</v>
      </c>
      <c r="AI8" s="186">
        <f t="shared" si="26"/>
        <v>13.436269147114626</v>
      </c>
      <c r="AJ8" s="187">
        <f t="shared" si="27"/>
        <v>21.104229719098523</v>
      </c>
      <c r="AK8" s="186">
        <f t="shared" si="28"/>
        <v>13.953048729695958</v>
      </c>
      <c r="AL8" s="187">
        <f t="shared" si="29"/>
        <v>21.915930862140772</v>
      </c>
      <c r="AM8" s="188">
        <f t="shared" si="30"/>
        <v>14.469828312277286</v>
      </c>
      <c r="AN8" s="187">
        <f t="shared" si="31"/>
        <v>22.727632005183022</v>
      </c>
      <c r="AP8" s="156">
        <f t="shared" ref="AP8:AP31" si="338">AP7*1.05</f>
        <v>23.152500000000003</v>
      </c>
      <c r="AQ8" s="96">
        <f>'Production Cost Summary'!$C$6/' Margin Analysis'!AP8</f>
        <v>12.442837706511172</v>
      </c>
      <c r="AR8" s="98">
        <f>'Production Cost Summary'!$D$6/' Margin Analysis'!AP8</f>
        <v>20.700641399416906</v>
      </c>
      <c r="AS8" s="186">
        <f t="shared" si="32"/>
        <v>13.064979591836732</v>
      </c>
      <c r="AT8" s="187">
        <f t="shared" si="33"/>
        <v>21.735673469387752</v>
      </c>
      <c r="AU8" s="186">
        <f t="shared" si="34"/>
        <v>13.687121477162291</v>
      </c>
      <c r="AV8" s="187">
        <f t="shared" si="35"/>
        <v>22.770705539358598</v>
      </c>
      <c r="AW8" s="186">
        <f t="shared" si="36"/>
        <v>14.309263362487847</v>
      </c>
      <c r="AX8" s="187">
        <f t="shared" si="37"/>
        <v>23.805737609329441</v>
      </c>
      <c r="AY8" s="186">
        <f t="shared" si="38"/>
        <v>14.931405247813405</v>
      </c>
      <c r="AZ8" s="187">
        <f t="shared" si="39"/>
        <v>24.840769679300287</v>
      </c>
      <c r="BA8" s="186">
        <f t="shared" si="40"/>
        <v>15.553547133138965</v>
      </c>
      <c r="BB8" s="187">
        <f t="shared" si="41"/>
        <v>25.875801749271133</v>
      </c>
      <c r="BC8" s="186">
        <f t="shared" si="42"/>
        <v>16.175689018464524</v>
      </c>
      <c r="BD8" s="187">
        <f t="shared" si="43"/>
        <v>26.910833819241979</v>
      </c>
      <c r="BE8" s="186">
        <f t="shared" si="44"/>
        <v>16.797830903790082</v>
      </c>
      <c r="BF8" s="187">
        <f t="shared" si="45"/>
        <v>27.945865889212826</v>
      </c>
      <c r="BG8" s="188">
        <f t="shared" si="46"/>
        <v>17.41997278911564</v>
      </c>
      <c r="BH8" s="187">
        <f t="shared" si="47"/>
        <v>28.980897959183665</v>
      </c>
      <c r="BJ8" s="156">
        <f t="shared" ref="BJ8:BJ31" si="339">BJ7*1.05</f>
        <v>67.142250000000004</v>
      </c>
      <c r="BK8" s="96">
        <f>'Production Cost Summary'!$C$7/' Margin Analysis'!BJ8</f>
        <v>4.4067155926409969</v>
      </c>
      <c r="BL8" s="98">
        <f>'Production Cost Summary'!$D$7/' Margin Analysis'!BJ8</f>
        <v>7.2584281879144656</v>
      </c>
      <c r="BM8" s="186">
        <f t="shared" si="48"/>
        <v>4.6270513722730469</v>
      </c>
      <c r="BN8" s="187">
        <f t="shared" si="49"/>
        <v>7.6213495973101892</v>
      </c>
      <c r="BO8" s="186">
        <f t="shared" si="50"/>
        <v>4.8473871519050968</v>
      </c>
      <c r="BP8" s="187">
        <f t="shared" si="51"/>
        <v>7.9842710067059128</v>
      </c>
      <c r="BQ8" s="186">
        <f t="shared" si="52"/>
        <v>5.0677229315371459</v>
      </c>
      <c r="BR8" s="187">
        <f t="shared" si="53"/>
        <v>8.3471924161016346</v>
      </c>
      <c r="BS8" s="186">
        <f t="shared" si="54"/>
        <v>5.2880587111691959</v>
      </c>
      <c r="BT8" s="187">
        <f t="shared" si="55"/>
        <v>8.7101138254973591</v>
      </c>
      <c r="BU8" s="186">
        <f t="shared" si="56"/>
        <v>5.5083944908012459</v>
      </c>
      <c r="BV8" s="187">
        <f t="shared" si="57"/>
        <v>9.0730352348930818</v>
      </c>
      <c r="BW8" s="186">
        <f t="shared" si="58"/>
        <v>5.7287302704332959</v>
      </c>
      <c r="BX8" s="187">
        <f t="shared" si="59"/>
        <v>9.4359566442888063</v>
      </c>
      <c r="BY8" s="186">
        <f t="shared" si="60"/>
        <v>5.9490660500653458</v>
      </c>
      <c r="BZ8" s="187">
        <f t="shared" si="61"/>
        <v>9.798878053684529</v>
      </c>
      <c r="CA8" s="188">
        <f t="shared" si="62"/>
        <v>6.1694018296973949</v>
      </c>
      <c r="CB8" s="187">
        <f t="shared" si="63"/>
        <v>10.161799463080252</v>
      </c>
      <c r="CD8" s="156">
        <f t="shared" ref="CD8:CD31" si="340">CD7*1.05</f>
        <v>67.142250000000004</v>
      </c>
      <c r="CE8" s="96">
        <f>'Production Cost Summary'!$C$8/' Margin Analysis'!CD8</f>
        <v>8.6966194907081622</v>
      </c>
      <c r="CF8" s="98">
        <f>'Production Cost Summary'!$D$8/' Margin Analysis'!CD8</f>
        <v>11.548332085981631</v>
      </c>
      <c r="CG8" s="186">
        <f t="shared" si="64"/>
        <v>9.1314504652435708</v>
      </c>
      <c r="CH8" s="187">
        <f t="shared" si="65"/>
        <v>12.125748690280712</v>
      </c>
      <c r="CI8" s="186">
        <f t="shared" si="66"/>
        <v>9.5662814397789795</v>
      </c>
      <c r="CJ8" s="187">
        <f t="shared" si="67"/>
        <v>12.703165294579795</v>
      </c>
      <c r="CK8" s="186">
        <f t="shared" si="68"/>
        <v>10.001112414314386</v>
      </c>
      <c r="CL8" s="187">
        <f t="shared" si="69"/>
        <v>13.280581898878875</v>
      </c>
      <c r="CM8" s="186">
        <f t="shared" si="70"/>
        <v>10.435943388849795</v>
      </c>
      <c r="CN8" s="187">
        <f t="shared" si="71"/>
        <v>13.857998503177956</v>
      </c>
      <c r="CO8" s="186">
        <f t="shared" si="72"/>
        <v>10.870774363385202</v>
      </c>
      <c r="CP8" s="187">
        <f t="shared" si="73"/>
        <v>14.435415107477038</v>
      </c>
      <c r="CQ8" s="186">
        <f t="shared" si="74"/>
        <v>11.305605337920611</v>
      </c>
      <c r="CR8" s="187">
        <f t="shared" si="75"/>
        <v>15.012831711776121</v>
      </c>
      <c r="CS8" s="186">
        <f t="shared" si="76"/>
        <v>11.740436312456019</v>
      </c>
      <c r="CT8" s="187">
        <f t="shared" si="77"/>
        <v>15.590248316075202</v>
      </c>
      <c r="CU8" s="188">
        <f t="shared" si="78"/>
        <v>12.175267286991426</v>
      </c>
      <c r="CV8" s="187">
        <f t="shared" si="79"/>
        <v>16.167664920374282</v>
      </c>
      <c r="CX8" s="156">
        <f t="shared" ref="CX8:CX31" si="341">CX7*1.05</f>
        <v>23.152500000000003</v>
      </c>
      <c r="CY8" s="96">
        <f>'Production Cost Summary'!$C$9/' Margin Analysis'!CX8</f>
        <v>12.67522729726811</v>
      </c>
      <c r="CZ8" s="98">
        <f>'Production Cost Summary'!$D$9/' Margin Analysis'!CX8</f>
        <v>20.933030990173844</v>
      </c>
      <c r="DA8" s="186">
        <f t="shared" si="80"/>
        <v>13.308988662131517</v>
      </c>
      <c r="DB8" s="187">
        <f t="shared" si="81"/>
        <v>21.979682539682535</v>
      </c>
      <c r="DC8" s="186">
        <f t="shared" si="82"/>
        <v>13.942750026994922</v>
      </c>
      <c r="DD8" s="187">
        <f t="shared" si="83"/>
        <v>23.026334089191231</v>
      </c>
      <c r="DE8" s="186">
        <f t="shared" si="84"/>
        <v>14.576511391858325</v>
      </c>
      <c r="DF8" s="187">
        <f t="shared" si="85"/>
        <v>24.072985638699919</v>
      </c>
      <c r="DG8" s="186">
        <f t="shared" si="86"/>
        <v>15.210272756721732</v>
      </c>
      <c r="DH8" s="187">
        <f t="shared" si="87"/>
        <v>25.11963718820861</v>
      </c>
      <c r="DI8" s="186">
        <f t="shared" si="88"/>
        <v>15.844034121585137</v>
      </c>
      <c r="DJ8" s="187">
        <f t="shared" si="89"/>
        <v>26.166288737717306</v>
      </c>
      <c r="DK8" s="186">
        <f t="shared" si="90"/>
        <v>16.477795486448542</v>
      </c>
      <c r="DL8" s="187">
        <f t="shared" si="91"/>
        <v>27.212940287225997</v>
      </c>
      <c r="DM8" s="186">
        <f t="shared" si="92"/>
        <v>17.111556851311949</v>
      </c>
      <c r="DN8" s="187">
        <f t="shared" si="93"/>
        <v>28.259591836734693</v>
      </c>
      <c r="DO8" s="188">
        <f t="shared" si="94"/>
        <v>17.745318216175352</v>
      </c>
      <c r="DP8" s="187">
        <f t="shared" si="95"/>
        <v>29.306243386243381</v>
      </c>
      <c r="DR8" s="156">
        <f t="shared" ref="DR8:DR31" si="342">DR7*1.05</f>
        <v>23.152500000000003</v>
      </c>
      <c r="DS8" s="96">
        <f>'Production Cost Summary'!$C$10/' Margin Analysis'!DR8</f>
        <v>12.917063561170499</v>
      </c>
      <c r="DT8" s="98">
        <f>'Production Cost Summary'!$D$10/' Margin Analysis'!DR8</f>
        <v>21.174867254076233</v>
      </c>
      <c r="DU8" s="186">
        <f t="shared" si="96"/>
        <v>13.562916739229024</v>
      </c>
      <c r="DV8" s="187">
        <f t="shared" si="97"/>
        <v>22.233610616780044</v>
      </c>
      <c r="DW8" s="186">
        <f t="shared" si="98"/>
        <v>14.208769917287551</v>
      </c>
      <c r="DX8" s="187">
        <f t="shared" si="99"/>
        <v>23.29235397948386</v>
      </c>
      <c r="DY8" s="186">
        <f t="shared" si="100"/>
        <v>14.854623095346073</v>
      </c>
      <c r="DZ8" s="187">
        <f t="shared" si="101"/>
        <v>24.351097342187664</v>
      </c>
      <c r="EA8" s="186">
        <f t="shared" si="102"/>
        <v>15.500476273404598</v>
      </c>
      <c r="EB8" s="187">
        <f t="shared" si="103"/>
        <v>25.409840704891479</v>
      </c>
      <c r="EC8" s="186">
        <f t="shared" si="104"/>
        <v>16.146329451463124</v>
      </c>
      <c r="ED8" s="187">
        <f t="shared" si="105"/>
        <v>26.468584067595291</v>
      </c>
      <c r="EE8" s="186">
        <f t="shared" si="106"/>
        <v>16.792182629521651</v>
      </c>
      <c r="EF8" s="187">
        <f t="shared" si="107"/>
        <v>27.527327430299103</v>
      </c>
      <c r="EG8" s="186">
        <f t="shared" si="108"/>
        <v>17.438035807580174</v>
      </c>
      <c r="EH8" s="187">
        <f t="shared" si="109"/>
        <v>28.586070793002918</v>
      </c>
      <c r="EI8" s="188">
        <f t="shared" si="110"/>
        <v>18.083888985638698</v>
      </c>
      <c r="EJ8" s="187">
        <f t="shared" si="111"/>
        <v>29.644814155706722</v>
      </c>
      <c r="EL8" s="156">
        <f t="shared" ref="EL8:EL31" si="343">EL7*1.05</f>
        <v>37.044000000000004</v>
      </c>
      <c r="EM8" s="96">
        <f>'Production Cost Summary'!$C$11/' Margin Analysis'!EL8</f>
        <v>9.8747516466904202</v>
      </c>
      <c r="EN8" s="98">
        <f>'Production Cost Summary'!$D$11/' Margin Analysis'!EL8</f>
        <v>15.035878954756503</v>
      </c>
      <c r="EO8" s="186">
        <f t="shared" si="112"/>
        <v>10.368489229024942</v>
      </c>
      <c r="EP8" s="187">
        <f t="shared" si="113"/>
        <v>15.787672902494329</v>
      </c>
      <c r="EQ8" s="186">
        <f t="shared" si="114"/>
        <v>10.862226811359463</v>
      </c>
      <c r="ER8" s="187">
        <f t="shared" si="115"/>
        <v>16.539466850232156</v>
      </c>
      <c r="ES8" s="186">
        <f t="shared" si="116"/>
        <v>11.355964393693982</v>
      </c>
      <c r="ET8" s="187">
        <f t="shared" si="117"/>
        <v>17.291260797969979</v>
      </c>
      <c r="EU8" s="186">
        <f t="shared" si="118"/>
        <v>11.849701976028504</v>
      </c>
      <c r="EV8" s="187">
        <f t="shared" si="119"/>
        <v>18.043054745707803</v>
      </c>
      <c r="EW8" s="186">
        <f t="shared" si="120"/>
        <v>12.343439558363025</v>
      </c>
      <c r="EX8" s="187">
        <f t="shared" si="121"/>
        <v>18.79484869344563</v>
      </c>
      <c r="EY8" s="186">
        <f t="shared" si="122"/>
        <v>12.837177140697547</v>
      </c>
      <c r="EZ8" s="187">
        <f t="shared" si="123"/>
        <v>19.546642641183457</v>
      </c>
      <c r="FA8" s="186">
        <f t="shared" si="124"/>
        <v>13.330914723032068</v>
      </c>
      <c r="FB8" s="187">
        <f t="shared" si="125"/>
        <v>20.29843658892128</v>
      </c>
      <c r="FC8" s="188">
        <f t="shared" si="126"/>
        <v>13.824652305366588</v>
      </c>
      <c r="FD8" s="187">
        <f t="shared" si="127"/>
        <v>21.050230536659104</v>
      </c>
      <c r="FF8" s="156">
        <f t="shared" ref="FF8:FF31" si="344">FF7*1.05</f>
        <v>32.413500000000006</v>
      </c>
      <c r="FG8" s="96">
        <f>'Production Cost Summary'!$C$12/' Margin Analysis'!FF8</f>
        <v>9.7033828497385333</v>
      </c>
      <c r="FH8" s="98">
        <f>'Production Cost Summary'!$D$12/' Margin Analysis'!FF8</f>
        <v>15.601814058956913</v>
      </c>
      <c r="FI8" s="186">
        <f t="shared" si="128"/>
        <v>10.188551992225459</v>
      </c>
      <c r="FJ8" s="187">
        <f t="shared" si="129"/>
        <v>16.38190476190476</v>
      </c>
      <c r="FK8" s="186">
        <f t="shared" si="130"/>
        <v>10.673721134712387</v>
      </c>
      <c r="FL8" s="187">
        <f t="shared" si="131"/>
        <v>17.161995464852605</v>
      </c>
      <c r="FM8" s="186">
        <f t="shared" si="132"/>
        <v>11.158890277199312</v>
      </c>
      <c r="FN8" s="187">
        <f t="shared" si="133"/>
        <v>17.942086167800447</v>
      </c>
      <c r="FO8" s="186">
        <f t="shared" si="134"/>
        <v>11.64405941968624</v>
      </c>
      <c r="FP8" s="187">
        <f t="shared" si="135"/>
        <v>18.722176870748296</v>
      </c>
      <c r="FQ8" s="186">
        <f t="shared" si="136"/>
        <v>12.129228562173166</v>
      </c>
      <c r="FR8" s="187">
        <f t="shared" si="137"/>
        <v>19.502267573696141</v>
      </c>
      <c r="FS8" s="186">
        <f t="shared" si="138"/>
        <v>12.614397704660094</v>
      </c>
      <c r="FT8" s="187">
        <f t="shared" si="139"/>
        <v>20.282358276643986</v>
      </c>
      <c r="FU8" s="186">
        <f t="shared" si="140"/>
        <v>13.09956684714702</v>
      </c>
      <c r="FV8" s="187">
        <f t="shared" si="141"/>
        <v>21.062448979591835</v>
      </c>
      <c r="FW8" s="188">
        <f t="shared" si="142"/>
        <v>13.584735989633947</v>
      </c>
      <c r="FX8" s="187">
        <f t="shared" si="143"/>
        <v>21.842539682539677</v>
      </c>
      <c r="FZ8" s="156">
        <f t="shared" ref="FZ8:FZ31" si="345">FZ7*1.05</f>
        <v>34.728750000000005</v>
      </c>
      <c r="GA8" s="96">
        <f>'Production Cost Summary'!$C$13/' Margin Analysis'!FZ8</f>
        <v>8.0152697692833748</v>
      </c>
      <c r="GB8" s="98">
        <f>'Production Cost Summary'!$D$13/' Margin Analysis'!FZ8</f>
        <v>13.520472231220531</v>
      </c>
      <c r="GC8" s="186">
        <f t="shared" si="144"/>
        <v>8.4160332577475447</v>
      </c>
      <c r="GD8" s="187">
        <f t="shared" si="145"/>
        <v>14.196495842781557</v>
      </c>
      <c r="GE8" s="186">
        <f t="shared" si="146"/>
        <v>8.8167967462117129</v>
      </c>
      <c r="GF8" s="187">
        <f t="shared" si="147"/>
        <v>14.872519454342585</v>
      </c>
      <c r="GG8" s="186">
        <f t="shared" si="148"/>
        <v>9.2175602346758794</v>
      </c>
      <c r="GH8" s="187">
        <f t="shared" si="149"/>
        <v>15.548543065903608</v>
      </c>
      <c r="GI8" s="186">
        <f t="shared" si="150"/>
        <v>9.6183237231400494</v>
      </c>
      <c r="GJ8" s="187">
        <f t="shared" si="151"/>
        <v>16.224566677464637</v>
      </c>
      <c r="GK8" s="186">
        <f t="shared" si="152"/>
        <v>10.019087211604219</v>
      </c>
      <c r="GL8" s="187">
        <f t="shared" si="153"/>
        <v>16.900590289025665</v>
      </c>
      <c r="GM8" s="186">
        <f t="shared" si="154"/>
        <v>10.419850700068388</v>
      </c>
      <c r="GN8" s="187">
        <f t="shared" si="155"/>
        <v>17.57661390058669</v>
      </c>
      <c r="GO8" s="186">
        <f t="shared" si="156"/>
        <v>10.820614188532558</v>
      </c>
      <c r="GP8" s="187">
        <f t="shared" si="157"/>
        <v>18.252637512147718</v>
      </c>
      <c r="GQ8" s="188">
        <f t="shared" si="158"/>
        <v>11.221377676996724</v>
      </c>
      <c r="GR8" s="187">
        <f t="shared" si="159"/>
        <v>18.928661123708743</v>
      </c>
      <c r="GT8" s="156">
        <f t="shared" ref="GT8:GT31" si="346">GT7*1.05</f>
        <v>34.728750000000005</v>
      </c>
      <c r="GU8" s="96">
        <f>'Production Cost Summary'!$C$14/' Margin Analysis'!GT8</f>
        <v>8.7661260483029189</v>
      </c>
      <c r="GV8" s="98">
        <f>'Production Cost Summary'!$D$14/' Margin Analysis'!GT8</f>
        <v>14.271328510240075</v>
      </c>
      <c r="GW8" s="186">
        <f t="shared" si="160"/>
        <v>9.204432350718065</v>
      </c>
      <c r="GX8" s="187">
        <f t="shared" si="161"/>
        <v>14.984894935752079</v>
      </c>
      <c r="GY8" s="186">
        <f t="shared" si="162"/>
        <v>9.6427386531332111</v>
      </c>
      <c r="GZ8" s="187">
        <f t="shared" si="163"/>
        <v>15.698461361264084</v>
      </c>
      <c r="HA8" s="186">
        <f t="shared" si="164"/>
        <v>10.081044955548355</v>
      </c>
      <c r="HB8" s="187">
        <f t="shared" si="165"/>
        <v>16.412027786776086</v>
      </c>
      <c r="HC8" s="186">
        <f t="shared" si="166"/>
        <v>10.519351257963502</v>
      </c>
      <c r="HD8" s="187">
        <f t="shared" si="167"/>
        <v>17.125594212288089</v>
      </c>
      <c r="HE8" s="186">
        <f t="shared" si="168"/>
        <v>10.957657560378649</v>
      </c>
      <c r="HF8" s="187">
        <f t="shared" si="169"/>
        <v>17.839160637800092</v>
      </c>
      <c r="HG8" s="186">
        <f t="shared" si="170"/>
        <v>11.395963862793796</v>
      </c>
      <c r="HH8" s="187">
        <f t="shared" si="171"/>
        <v>18.552727063312098</v>
      </c>
      <c r="HI8" s="186">
        <f t="shared" si="172"/>
        <v>11.834270165208942</v>
      </c>
      <c r="HJ8" s="187">
        <f t="shared" si="173"/>
        <v>19.2662934888241</v>
      </c>
      <c r="HK8" s="188">
        <f t="shared" si="174"/>
        <v>12.272576467624086</v>
      </c>
      <c r="HL8" s="187">
        <f t="shared" si="175"/>
        <v>19.979859914336103</v>
      </c>
      <c r="HN8" s="156">
        <f t="shared" ref="HN8:HN31" si="347">HN7*1.05</f>
        <v>32.413500000000006</v>
      </c>
      <c r="HO8" s="96">
        <f>'Production Cost Summary'!$C$15/' Margin Analysis'!HN8</f>
        <v>10.497107686612058</v>
      </c>
      <c r="HP8" s="98">
        <f>'Production Cost Summary'!$D$15/' Margin Analysis'!HN8</f>
        <v>16.395538895830441</v>
      </c>
      <c r="HQ8" s="186">
        <f t="shared" si="176"/>
        <v>11.021963070942661</v>
      </c>
      <c r="HR8" s="187">
        <f t="shared" si="177"/>
        <v>17.215315840621965</v>
      </c>
      <c r="HS8" s="186">
        <f t="shared" si="178"/>
        <v>11.546818455273264</v>
      </c>
      <c r="HT8" s="187">
        <f t="shared" si="179"/>
        <v>18.035092785413486</v>
      </c>
      <c r="HU8" s="186">
        <f t="shared" si="180"/>
        <v>12.071673839603866</v>
      </c>
      <c r="HV8" s="187">
        <f t="shared" si="181"/>
        <v>18.854869730205007</v>
      </c>
      <c r="HW8" s="186">
        <f t="shared" si="182"/>
        <v>12.596529223934469</v>
      </c>
      <c r="HX8" s="187">
        <f t="shared" si="183"/>
        <v>19.674646674996527</v>
      </c>
      <c r="HY8" s="186">
        <f t="shared" si="184"/>
        <v>13.121384608265071</v>
      </c>
      <c r="HZ8" s="187">
        <f t="shared" si="185"/>
        <v>20.494423619788051</v>
      </c>
      <c r="IA8" s="186">
        <f t="shared" si="186"/>
        <v>13.646239992595675</v>
      </c>
      <c r="IB8" s="187">
        <f t="shared" si="187"/>
        <v>21.314200564579576</v>
      </c>
      <c r="IC8" s="186">
        <f t="shared" si="188"/>
        <v>14.171095376926278</v>
      </c>
      <c r="ID8" s="187">
        <f t="shared" si="189"/>
        <v>22.133977509371096</v>
      </c>
      <c r="IE8" s="188">
        <f t="shared" si="190"/>
        <v>14.69595076125688</v>
      </c>
      <c r="IF8" s="187">
        <f t="shared" si="191"/>
        <v>22.953754454162617</v>
      </c>
      <c r="IH8" s="156">
        <f t="shared" ref="IH8:IH31" si="348">IH7*1.05</f>
        <v>17.364375000000003</v>
      </c>
      <c r="II8" s="96">
        <f>'Production Cost Summary'!$C$16/' Margin Analysis'!IH8</f>
        <v>15.555388546953171</v>
      </c>
      <c r="IJ8" s="98">
        <f>'Production Cost Summary'!$D$16/' Margin Analysis'!IH8</f>
        <v>26.565793470827483</v>
      </c>
      <c r="IK8" s="186">
        <f t="shared" si="192"/>
        <v>16.333157974300832</v>
      </c>
      <c r="IL8" s="187">
        <f t="shared" si="193"/>
        <v>27.894083144368857</v>
      </c>
      <c r="IM8" s="186">
        <f t="shared" si="194"/>
        <v>17.110927401648489</v>
      </c>
      <c r="IN8" s="187">
        <f t="shared" si="195"/>
        <v>29.222372817910234</v>
      </c>
      <c r="IO8" s="186">
        <f t="shared" si="196"/>
        <v>17.888696828996146</v>
      </c>
      <c r="IP8" s="187">
        <f t="shared" si="197"/>
        <v>30.550662491451604</v>
      </c>
      <c r="IQ8" s="186">
        <f t="shared" si="198"/>
        <v>18.666466256343806</v>
      </c>
      <c r="IR8" s="187">
        <f t="shared" si="199"/>
        <v>31.878952164992977</v>
      </c>
      <c r="IS8" s="186">
        <f t="shared" si="200"/>
        <v>19.444235683691463</v>
      </c>
      <c r="IT8" s="187">
        <f t="shared" si="201"/>
        <v>33.207241838534351</v>
      </c>
      <c r="IU8" s="186">
        <f t="shared" si="202"/>
        <v>20.222005111039124</v>
      </c>
      <c r="IV8" s="187">
        <f t="shared" si="203"/>
        <v>34.535531512075728</v>
      </c>
      <c r="IW8" s="186">
        <f t="shared" si="204"/>
        <v>20.999774538386784</v>
      </c>
      <c r="IX8" s="187">
        <f t="shared" si="205"/>
        <v>35.863821185617105</v>
      </c>
      <c r="IY8" s="188">
        <f t="shared" si="206"/>
        <v>21.777543965734438</v>
      </c>
      <c r="IZ8" s="187">
        <f t="shared" si="207"/>
        <v>37.192110859158475</v>
      </c>
      <c r="JB8" s="156">
        <f t="shared" ref="JB8:JB31" si="349">JB7*1.05</f>
        <v>32.413500000000006</v>
      </c>
      <c r="JC8" s="96">
        <f>'Production Cost Summary'!$C$17/' Margin Analysis'!JB8</f>
        <v>10.148111126536781</v>
      </c>
      <c r="JD8" s="98">
        <f>'Production Cost Summary'!$D$17/' Margin Analysis'!JB8</f>
        <v>16.046542335755163</v>
      </c>
      <c r="JE8" s="186">
        <f t="shared" si="208"/>
        <v>10.65551668286362</v>
      </c>
      <c r="JF8" s="187">
        <f t="shared" si="209"/>
        <v>16.848869452542921</v>
      </c>
      <c r="JG8" s="186">
        <f t="shared" si="210"/>
        <v>11.162922239190459</v>
      </c>
      <c r="JH8" s="187">
        <f t="shared" si="211"/>
        <v>17.651196569330679</v>
      </c>
      <c r="JI8" s="186">
        <f t="shared" si="212"/>
        <v>11.670327795517297</v>
      </c>
      <c r="JJ8" s="187">
        <f t="shared" si="213"/>
        <v>18.453523686118437</v>
      </c>
      <c r="JK8" s="186">
        <f t="shared" si="214"/>
        <v>12.177733351844138</v>
      </c>
      <c r="JL8" s="187">
        <f t="shared" si="215"/>
        <v>19.255850802906195</v>
      </c>
      <c r="JM8" s="186">
        <f t="shared" si="216"/>
        <v>12.685138908170977</v>
      </c>
      <c r="JN8" s="187">
        <f t="shared" si="217"/>
        <v>20.058177919693954</v>
      </c>
      <c r="JO8" s="186">
        <f t="shared" si="218"/>
        <v>13.192544464497816</v>
      </c>
      <c r="JP8" s="187">
        <f t="shared" si="219"/>
        <v>20.860505036481712</v>
      </c>
      <c r="JQ8" s="186">
        <f t="shared" si="220"/>
        <v>13.699950020824655</v>
      </c>
      <c r="JR8" s="187">
        <f t="shared" si="221"/>
        <v>21.66283215326947</v>
      </c>
      <c r="JS8" s="188">
        <f t="shared" si="222"/>
        <v>14.207355577151493</v>
      </c>
      <c r="JT8" s="187">
        <f t="shared" si="223"/>
        <v>22.465159270057228</v>
      </c>
      <c r="JV8" s="156">
        <f t="shared" ref="JV8:JV31" si="350">JV7*1.05</f>
        <v>810.33750000000009</v>
      </c>
      <c r="JW8" s="96">
        <f>'Production Cost Summary'!$C$18/' Margin Analysis'!JV8</f>
        <v>0.34957660851188538</v>
      </c>
      <c r="JX8" s="98">
        <f>'Production Cost Summary'!$D$18/' Margin Analysis'!JV8</f>
        <v>0.58551385688062063</v>
      </c>
      <c r="JY8" s="186">
        <f t="shared" si="224"/>
        <v>0.36705543893747966</v>
      </c>
      <c r="JZ8" s="187">
        <f t="shared" si="225"/>
        <v>0.61478954972465172</v>
      </c>
      <c r="KA8" s="186">
        <f t="shared" si="226"/>
        <v>0.38453426936307394</v>
      </c>
      <c r="KB8" s="187">
        <f t="shared" si="227"/>
        <v>0.64406524256868269</v>
      </c>
      <c r="KC8" s="186">
        <f t="shared" si="228"/>
        <v>0.40201309978866817</v>
      </c>
      <c r="KD8" s="187">
        <f t="shared" si="229"/>
        <v>0.67334093541271367</v>
      </c>
      <c r="KE8" s="186">
        <f t="shared" si="230"/>
        <v>0.41949193021426245</v>
      </c>
      <c r="KF8" s="187">
        <f t="shared" si="231"/>
        <v>0.70261662825674476</v>
      </c>
      <c r="KG8" s="186">
        <f t="shared" si="232"/>
        <v>0.43697076063985674</v>
      </c>
      <c r="KH8" s="187">
        <f t="shared" si="233"/>
        <v>0.73189232110077573</v>
      </c>
      <c r="KI8" s="186">
        <f t="shared" si="234"/>
        <v>0.45444959106545102</v>
      </c>
      <c r="KJ8" s="187">
        <f t="shared" si="235"/>
        <v>0.76116801394480682</v>
      </c>
      <c r="KK8" s="186">
        <f t="shared" si="236"/>
        <v>0.4719284214910453</v>
      </c>
      <c r="KL8" s="187">
        <f t="shared" si="237"/>
        <v>0.79044370678883791</v>
      </c>
      <c r="KM8" s="188">
        <f t="shared" si="238"/>
        <v>0.48940725191663947</v>
      </c>
      <c r="KN8" s="187">
        <f t="shared" si="239"/>
        <v>0.81971939963286888</v>
      </c>
      <c r="KP8" s="156">
        <f t="shared" ref="KP8:KP31" si="351">KP7*1.05</f>
        <v>810.33750000000009</v>
      </c>
      <c r="KQ8" s="96">
        <f>'Production Cost Summary'!$C$19/' Margin Analysis'!KP8</f>
        <v>0.39194144415135673</v>
      </c>
      <c r="KR8" s="98">
        <f>'Production Cost Summary'!$D$19/' Margin Analysis'!KP8</f>
        <v>0.62787869252009199</v>
      </c>
      <c r="KS8" s="186">
        <f t="shared" si="240"/>
        <v>0.41153851635892458</v>
      </c>
      <c r="KT8" s="187">
        <f t="shared" si="241"/>
        <v>0.65927262714609658</v>
      </c>
      <c r="KU8" s="186">
        <f t="shared" si="242"/>
        <v>0.43113558856649242</v>
      </c>
      <c r="KV8" s="187">
        <f t="shared" si="243"/>
        <v>0.69066656177210128</v>
      </c>
      <c r="KW8" s="186">
        <f t="shared" si="244"/>
        <v>0.45073266077406021</v>
      </c>
      <c r="KX8" s="187">
        <f t="shared" si="245"/>
        <v>0.72206049639810577</v>
      </c>
      <c r="KY8" s="186">
        <f t="shared" si="246"/>
        <v>0.47032973298162806</v>
      </c>
      <c r="KZ8" s="187">
        <f t="shared" si="247"/>
        <v>0.75345443102411036</v>
      </c>
      <c r="LA8" s="186">
        <f t="shared" si="248"/>
        <v>0.4899268051891959</v>
      </c>
      <c r="LB8" s="187">
        <f t="shared" si="249"/>
        <v>0.78484836565011495</v>
      </c>
      <c r="LC8" s="186">
        <f t="shared" si="250"/>
        <v>0.50952387739676375</v>
      </c>
      <c r="LD8" s="187">
        <f t="shared" si="251"/>
        <v>0.81624230027611966</v>
      </c>
      <c r="LE8" s="186">
        <f t="shared" si="252"/>
        <v>0.52912094960433165</v>
      </c>
      <c r="LF8" s="187">
        <f t="shared" si="253"/>
        <v>0.84763623490212425</v>
      </c>
      <c r="LG8" s="188">
        <f t="shared" si="254"/>
        <v>0.54871802181189944</v>
      </c>
      <c r="LH8" s="187">
        <f t="shared" si="255"/>
        <v>0.87903016952812874</v>
      </c>
      <c r="LJ8" s="156">
        <f t="shared" ref="LJ8:LJ31" si="352">LJ7*1.05</f>
        <v>810.33750000000009</v>
      </c>
      <c r="LK8" s="96">
        <f>'Production Cost Summary'!$C$20/' Margin Analysis'!LJ8</f>
        <v>0.38655516991377048</v>
      </c>
      <c r="LL8" s="98">
        <f>'Production Cost Summary'!$D$20/' Margin Analysis'!LJ8</f>
        <v>0.62249241828250568</v>
      </c>
      <c r="LM8" s="186">
        <f t="shared" si="256"/>
        <v>0.405882928409459</v>
      </c>
      <c r="LN8" s="187">
        <f t="shared" si="257"/>
        <v>0.65361703919663094</v>
      </c>
      <c r="LO8" s="186">
        <f t="shared" si="258"/>
        <v>0.42521068690514757</v>
      </c>
      <c r="LP8" s="187">
        <f t="shared" si="259"/>
        <v>0.68474166011075632</v>
      </c>
      <c r="LQ8" s="186">
        <f t="shared" si="260"/>
        <v>0.44453844540083604</v>
      </c>
      <c r="LR8" s="187">
        <f t="shared" si="261"/>
        <v>0.71586628102488148</v>
      </c>
      <c r="LS8" s="186">
        <f t="shared" si="262"/>
        <v>0.46386620389652455</v>
      </c>
      <c r="LT8" s="187">
        <f t="shared" si="263"/>
        <v>0.74699090193900675</v>
      </c>
      <c r="LU8" s="186">
        <f t="shared" si="264"/>
        <v>0.48319396239221313</v>
      </c>
      <c r="LV8" s="187">
        <f t="shared" si="265"/>
        <v>0.77811552285313212</v>
      </c>
      <c r="LW8" s="186">
        <f t="shared" si="266"/>
        <v>0.50252172088790159</v>
      </c>
      <c r="LX8" s="187">
        <f t="shared" si="267"/>
        <v>0.80924014376725739</v>
      </c>
      <c r="LY8" s="186">
        <f t="shared" si="268"/>
        <v>0.52184947938359016</v>
      </c>
      <c r="LZ8" s="187">
        <f t="shared" si="269"/>
        <v>0.84036476468138277</v>
      </c>
      <c r="MA8" s="188">
        <f t="shared" si="270"/>
        <v>0.54117723787927863</v>
      </c>
      <c r="MB8" s="187">
        <f t="shared" si="271"/>
        <v>0.87148938559550793</v>
      </c>
      <c r="MD8" s="156">
        <f t="shared" ref="MD8:MD31" si="353">MD7*1.05</f>
        <v>28.940625000000001</v>
      </c>
      <c r="ME8" s="96">
        <f>'Production Cost Summary'!$C$21/' Margin Analysis'!MD8</f>
        <v>10.857550864917398</v>
      </c>
      <c r="MF8" s="98">
        <f>'Production Cost Summary'!$D$21/' Margin Analysis'!MD8</f>
        <v>17.463793819241985</v>
      </c>
      <c r="MG8" s="186">
        <f t="shared" si="272"/>
        <v>11.400428408163268</v>
      </c>
      <c r="MH8" s="187">
        <f t="shared" si="273"/>
        <v>18.336983510204085</v>
      </c>
      <c r="MI8" s="186">
        <f t="shared" si="274"/>
        <v>11.943305951409139</v>
      </c>
      <c r="MJ8" s="187">
        <f t="shared" si="275"/>
        <v>19.210173201166185</v>
      </c>
      <c r="MK8" s="186">
        <f t="shared" si="276"/>
        <v>12.486183494655007</v>
      </c>
      <c r="ML8" s="187">
        <f t="shared" si="277"/>
        <v>20.083362892128282</v>
      </c>
      <c r="MM8" s="186">
        <f t="shared" si="278"/>
        <v>13.029061037900878</v>
      </c>
      <c r="MN8" s="187">
        <f t="shared" si="279"/>
        <v>20.956552583090382</v>
      </c>
      <c r="MO8" s="186">
        <f t="shared" si="280"/>
        <v>13.571938581146748</v>
      </c>
      <c r="MP8" s="187">
        <f t="shared" si="281"/>
        <v>21.829742274052482</v>
      </c>
      <c r="MQ8" s="186">
        <f t="shared" si="282"/>
        <v>14.114816124392618</v>
      </c>
      <c r="MR8" s="187">
        <f t="shared" si="283"/>
        <v>22.702931965014582</v>
      </c>
      <c r="MS8" s="186">
        <f t="shared" si="284"/>
        <v>14.657693667638489</v>
      </c>
      <c r="MT8" s="187">
        <f t="shared" si="285"/>
        <v>23.576121655976682</v>
      </c>
      <c r="MU8" s="188">
        <f t="shared" si="286"/>
        <v>15.200571210884355</v>
      </c>
      <c r="MV8" s="187">
        <f t="shared" si="287"/>
        <v>24.449311346938778</v>
      </c>
      <c r="MX8" s="156">
        <f t="shared" ref="MX8:MX31" si="354">MX7*1.05</f>
        <v>810.33750000000009</v>
      </c>
      <c r="MY8" s="96">
        <f>'Production Cost Summary'!$C$22/' Margin Analysis'!MX8</f>
        <v>0.42233611303932</v>
      </c>
      <c r="MZ8" s="98">
        <f>'Production Cost Summary'!$D$22/' Margin Analysis'!MX8</f>
        <v>0.65827336140805537</v>
      </c>
      <c r="NA8" s="186">
        <f t="shared" si="288"/>
        <v>0.443452918691286</v>
      </c>
      <c r="NB8" s="187">
        <f t="shared" si="289"/>
        <v>0.69118702947845811</v>
      </c>
      <c r="NC8" s="186">
        <f t="shared" si="290"/>
        <v>0.46456972434325206</v>
      </c>
      <c r="ND8" s="187">
        <f t="shared" si="291"/>
        <v>0.72410069754886097</v>
      </c>
      <c r="NE8" s="186">
        <f t="shared" si="292"/>
        <v>0.48568652999521794</v>
      </c>
      <c r="NF8" s="187">
        <f t="shared" si="293"/>
        <v>0.75701436561926361</v>
      </c>
      <c r="NG8" s="186">
        <f t="shared" si="294"/>
        <v>0.50680333564718394</v>
      </c>
      <c r="NH8" s="187">
        <f t="shared" si="295"/>
        <v>0.78992803368966646</v>
      </c>
      <c r="NI8" s="186">
        <f t="shared" si="296"/>
        <v>0.52792014129914999</v>
      </c>
      <c r="NJ8" s="187">
        <f t="shared" si="297"/>
        <v>0.82284170176006921</v>
      </c>
      <c r="NK8" s="186">
        <f t="shared" si="298"/>
        <v>0.54903694695111604</v>
      </c>
      <c r="NL8" s="187">
        <f t="shared" si="299"/>
        <v>0.85575536983047196</v>
      </c>
      <c r="NM8" s="186">
        <f t="shared" si="300"/>
        <v>0.5701537526030821</v>
      </c>
      <c r="NN8" s="187">
        <f t="shared" si="301"/>
        <v>0.88866903790087481</v>
      </c>
      <c r="NO8" s="188">
        <f t="shared" si="302"/>
        <v>0.59127055825504793</v>
      </c>
      <c r="NP8" s="187">
        <f t="shared" si="303"/>
        <v>0.92158270597127745</v>
      </c>
      <c r="NR8" s="156">
        <f t="shared" ref="NR8:NR31" si="355">NR7*1.05</f>
        <v>694.57500000000005</v>
      </c>
      <c r="NS8" s="96">
        <f>'Production Cost Summary'!$C$23/' Margin Analysis'!NR8</f>
        <v>0.43450950581290709</v>
      </c>
      <c r="NT8" s="98">
        <f>'Production Cost Summary'!$D$23/' Margin Analysis'!NR8</f>
        <v>0.70976962890976492</v>
      </c>
      <c r="NU8" s="186">
        <f t="shared" si="304"/>
        <v>0.45623498110355248</v>
      </c>
      <c r="NV8" s="187">
        <f t="shared" si="305"/>
        <v>0.74525811035525324</v>
      </c>
      <c r="NW8" s="186">
        <f t="shared" si="306"/>
        <v>0.47796045639419782</v>
      </c>
      <c r="NX8" s="187">
        <f t="shared" si="307"/>
        <v>0.78074659180074146</v>
      </c>
      <c r="NY8" s="186">
        <f t="shared" si="308"/>
        <v>0.4996859316848431</v>
      </c>
      <c r="NZ8" s="187">
        <f t="shared" si="309"/>
        <v>0.81623507324622957</v>
      </c>
      <c r="OA8" s="186">
        <f t="shared" si="310"/>
        <v>0.52141140697548849</v>
      </c>
      <c r="OB8" s="187">
        <f t="shared" si="311"/>
        <v>0.8517235546917179</v>
      </c>
      <c r="OC8" s="186">
        <f t="shared" si="312"/>
        <v>0.54313688226613388</v>
      </c>
      <c r="OD8" s="187">
        <f t="shared" si="313"/>
        <v>0.88721203613720612</v>
      </c>
      <c r="OE8" s="186">
        <f t="shared" si="314"/>
        <v>0.56486235755677927</v>
      </c>
      <c r="OF8" s="187">
        <f t="shared" si="315"/>
        <v>0.92270051758269445</v>
      </c>
      <c r="OG8" s="186">
        <f t="shared" si="316"/>
        <v>0.58658783284742466</v>
      </c>
      <c r="OH8" s="187">
        <f t="shared" si="317"/>
        <v>0.95818899902818266</v>
      </c>
      <c r="OI8" s="188">
        <f t="shared" si="318"/>
        <v>0.60831330813806994</v>
      </c>
      <c r="OJ8" s="187">
        <f t="shared" si="319"/>
        <v>0.99367748047367077</v>
      </c>
      <c r="OL8" s="156">
        <f t="shared" ref="OL8:OL31" si="356">OL7*1.05</f>
        <v>463.05</v>
      </c>
      <c r="OM8" s="96">
        <f>'Production Cost Summary'!$C$24/' Margin Analysis'!OL8</f>
        <v>0.63478419177194689</v>
      </c>
      <c r="ON8" s="98">
        <f>'Production Cost Summary'!$D$24/' Margin Analysis'!OL8</f>
        <v>1.0476743764172336</v>
      </c>
      <c r="OO8" s="186">
        <f t="shared" si="320"/>
        <v>0.66652340136054422</v>
      </c>
      <c r="OP8" s="187">
        <f t="shared" si="321"/>
        <v>1.1000580952380954</v>
      </c>
      <c r="OQ8" s="186">
        <f t="shared" si="322"/>
        <v>0.69826261094914166</v>
      </c>
      <c r="OR8" s="187">
        <f t="shared" si="323"/>
        <v>1.152441814058957</v>
      </c>
      <c r="OS8" s="186">
        <f t="shared" si="324"/>
        <v>0.73000182053773888</v>
      </c>
      <c r="OT8" s="187">
        <f t="shared" si="325"/>
        <v>1.2048255328798185</v>
      </c>
      <c r="OU8" s="186">
        <f t="shared" si="326"/>
        <v>0.7617410301263362</v>
      </c>
      <c r="OV8" s="187">
        <f t="shared" si="327"/>
        <v>1.2572092517006803</v>
      </c>
      <c r="OW8" s="186">
        <f t="shared" si="328"/>
        <v>0.79348023971493364</v>
      </c>
      <c r="OX8" s="187">
        <f t="shared" si="329"/>
        <v>1.3095929705215421</v>
      </c>
      <c r="OY8" s="186">
        <f t="shared" si="330"/>
        <v>0.82521944930353097</v>
      </c>
      <c r="OZ8" s="187">
        <f t="shared" si="331"/>
        <v>1.3619766893424037</v>
      </c>
      <c r="PA8" s="186">
        <f t="shared" si="332"/>
        <v>0.85695865889212841</v>
      </c>
      <c r="PB8" s="187">
        <f t="shared" si="333"/>
        <v>1.4143604081632655</v>
      </c>
      <c r="PC8" s="188">
        <f t="shared" si="334"/>
        <v>0.88869786848072563</v>
      </c>
      <c r="PD8" s="187">
        <f t="shared" si="335"/>
        <v>1.466744126984127</v>
      </c>
    </row>
    <row r="9" spans="2:420" ht="26" thickBot="1" x14ac:dyDescent="0.8">
      <c r="B9" s="155">
        <f t="shared" si="336"/>
        <v>24.310125000000003</v>
      </c>
      <c r="C9" s="92">
        <f>'Production Cost Summary'!$C$4/' Margin Analysis'!B9</f>
        <v>16.447344470668085</v>
      </c>
      <c r="D9" s="169">
        <f>'Production Cost Summary'!$D$4/' Margin Analysis'!B9</f>
        <v>24.311919416292596</v>
      </c>
      <c r="E9" s="171">
        <f t="shared" si="0"/>
        <v>17.26971169420149</v>
      </c>
      <c r="F9" s="172">
        <f t="shared" si="1"/>
        <v>25.527515387107229</v>
      </c>
      <c r="G9" s="171">
        <f t="shared" si="2"/>
        <v>18.092078917734895</v>
      </c>
      <c r="H9" s="172">
        <f t="shared" si="3"/>
        <v>26.743111357921858</v>
      </c>
      <c r="I9" s="171">
        <f t="shared" si="4"/>
        <v>18.914446141268296</v>
      </c>
      <c r="J9" s="172">
        <f t="shared" si="5"/>
        <v>27.958707328736484</v>
      </c>
      <c r="K9" s="171">
        <f t="shared" si="6"/>
        <v>19.736813364801701</v>
      </c>
      <c r="L9" s="172">
        <f t="shared" si="7"/>
        <v>29.174303299551113</v>
      </c>
      <c r="M9" s="171">
        <f t="shared" si="8"/>
        <v>20.559180588335106</v>
      </c>
      <c r="N9" s="172">
        <f t="shared" si="9"/>
        <v>30.389899270365746</v>
      </c>
      <c r="O9" s="171">
        <f t="shared" si="10"/>
        <v>21.381547811868511</v>
      </c>
      <c r="P9" s="172">
        <f t="shared" si="11"/>
        <v>31.605495241180378</v>
      </c>
      <c r="Q9" s="171">
        <f t="shared" si="12"/>
        <v>22.203915035401916</v>
      </c>
      <c r="R9" s="172">
        <f t="shared" si="13"/>
        <v>32.821091211995011</v>
      </c>
      <c r="S9" s="173">
        <f t="shared" si="14"/>
        <v>23.026282258935318</v>
      </c>
      <c r="T9" s="172">
        <f t="shared" si="15"/>
        <v>34.036687182809629</v>
      </c>
      <c r="V9" s="155">
        <f t="shared" si="337"/>
        <v>34.034175000000005</v>
      </c>
      <c r="W9" s="92">
        <f>'Production Cost Summary'!$C$5/' Margin Analysis'!V9</f>
        <v>9.8434206205967953</v>
      </c>
      <c r="X9" s="94">
        <f>'Production Cost Summary'!$D$5/' Margin Analysis'!V9</f>
        <v>15.460974153185729</v>
      </c>
      <c r="Y9" s="171">
        <f t="shared" si="16"/>
        <v>10.335591651626636</v>
      </c>
      <c r="Z9" s="172">
        <f t="shared" si="17"/>
        <v>16.234022860845016</v>
      </c>
      <c r="AA9" s="171">
        <f t="shared" si="18"/>
        <v>10.827762682656475</v>
      </c>
      <c r="AB9" s="172">
        <f t="shared" si="19"/>
        <v>17.007071568504305</v>
      </c>
      <c r="AC9" s="171">
        <f t="shared" si="20"/>
        <v>11.319933713686314</v>
      </c>
      <c r="AD9" s="172">
        <f t="shared" si="21"/>
        <v>17.780120276163586</v>
      </c>
      <c r="AE9" s="171">
        <f t="shared" si="22"/>
        <v>11.812104744716153</v>
      </c>
      <c r="AF9" s="172">
        <f t="shared" si="23"/>
        <v>18.553168983822875</v>
      </c>
      <c r="AG9" s="171">
        <f t="shared" si="24"/>
        <v>12.304275775745994</v>
      </c>
      <c r="AH9" s="172">
        <f t="shared" si="25"/>
        <v>19.32621769148216</v>
      </c>
      <c r="AI9" s="171">
        <f t="shared" si="26"/>
        <v>12.796446806775835</v>
      </c>
      <c r="AJ9" s="172">
        <f t="shared" si="27"/>
        <v>20.099266399141449</v>
      </c>
      <c r="AK9" s="171">
        <f t="shared" si="28"/>
        <v>13.288617837805674</v>
      </c>
      <c r="AL9" s="172">
        <f t="shared" si="29"/>
        <v>20.872315106800738</v>
      </c>
      <c r="AM9" s="173">
        <f t="shared" si="30"/>
        <v>13.780788868835513</v>
      </c>
      <c r="AN9" s="172">
        <f t="shared" si="31"/>
        <v>21.645363814460019</v>
      </c>
      <c r="AP9" s="155">
        <f t="shared" si="338"/>
        <v>24.310125000000003</v>
      </c>
      <c r="AQ9" s="92">
        <f>'Production Cost Summary'!$C$6/' Margin Analysis'!AP9</f>
        <v>11.850321625248736</v>
      </c>
      <c r="AR9" s="94">
        <f>'Production Cost Summary'!$D$6/' Margin Analysis'!AP9</f>
        <v>19.714896570873243</v>
      </c>
      <c r="AS9" s="171">
        <f t="shared" si="32"/>
        <v>12.442837706511172</v>
      </c>
      <c r="AT9" s="172">
        <f t="shared" si="33"/>
        <v>20.700641399416906</v>
      </c>
      <c r="AU9" s="171">
        <f t="shared" si="34"/>
        <v>13.035353787773611</v>
      </c>
      <c r="AV9" s="172">
        <f t="shared" si="35"/>
        <v>21.686386227960568</v>
      </c>
      <c r="AW9" s="171">
        <f t="shared" si="36"/>
        <v>13.627869869036045</v>
      </c>
      <c r="AX9" s="172">
        <f t="shared" si="37"/>
        <v>22.672131056504227</v>
      </c>
      <c r="AY9" s="171">
        <f t="shared" si="38"/>
        <v>14.220385950298482</v>
      </c>
      <c r="AZ9" s="172">
        <f t="shared" si="39"/>
        <v>23.65787588504789</v>
      </c>
      <c r="BA9" s="171">
        <f t="shared" si="40"/>
        <v>14.81290203156092</v>
      </c>
      <c r="BB9" s="172">
        <f t="shared" si="41"/>
        <v>24.643620713591552</v>
      </c>
      <c r="BC9" s="171">
        <f t="shared" si="42"/>
        <v>15.405418112823357</v>
      </c>
      <c r="BD9" s="172">
        <f t="shared" si="43"/>
        <v>25.629365542135218</v>
      </c>
      <c r="BE9" s="171">
        <f t="shared" si="44"/>
        <v>15.997934194085794</v>
      </c>
      <c r="BF9" s="172">
        <f t="shared" si="45"/>
        <v>26.615110370678881</v>
      </c>
      <c r="BG9" s="173">
        <f t="shared" si="46"/>
        <v>16.590450275348228</v>
      </c>
      <c r="BH9" s="172">
        <f t="shared" si="47"/>
        <v>27.60085519922254</v>
      </c>
      <c r="BJ9" s="155">
        <f t="shared" si="339"/>
        <v>70.499362500000004</v>
      </c>
      <c r="BK9" s="92">
        <f>'Production Cost Summary'!$C$7/' Margin Analysis'!BJ9</f>
        <v>4.1968719929914258</v>
      </c>
      <c r="BL9" s="94">
        <f>'Production Cost Summary'!$D$7/' Margin Analysis'!BJ9</f>
        <v>6.9127887503947294</v>
      </c>
      <c r="BM9" s="171">
        <f t="shared" si="48"/>
        <v>4.4067155926409969</v>
      </c>
      <c r="BN9" s="172">
        <f t="shared" si="49"/>
        <v>7.2584281879144665</v>
      </c>
      <c r="BO9" s="171">
        <f t="shared" si="50"/>
        <v>4.6165591922905689</v>
      </c>
      <c r="BP9" s="172">
        <f t="shared" si="51"/>
        <v>7.6040676254342028</v>
      </c>
      <c r="BQ9" s="171">
        <f t="shared" si="52"/>
        <v>4.8264027919401391</v>
      </c>
      <c r="BR9" s="172">
        <f t="shared" si="53"/>
        <v>7.9497070629539381</v>
      </c>
      <c r="BS9" s="171">
        <f t="shared" si="54"/>
        <v>5.0362463915897111</v>
      </c>
      <c r="BT9" s="172">
        <f t="shared" si="55"/>
        <v>8.2953465004736753</v>
      </c>
      <c r="BU9" s="171">
        <f t="shared" si="56"/>
        <v>5.2460899912392822</v>
      </c>
      <c r="BV9" s="172">
        <f t="shared" si="57"/>
        <v>8.6409859379934115</v>
      </c>
      <c r="BW9" s="171">
        <f t="shared" si="58"/>
        <v>5.4559335908888533</v>
      </c>
      <c r="BX9" s="172">
        <f t="shared" si="59"/>
        <v>8.9866253755131478</v>
      </c>
      <c r="BY9" s="171">
        <f t="shared" si="60"/>
        <v>5.6657771905384253</v>
      </c>
      <c r="BZ9" s="172">
        <f t="shared" si="61"/>
        <v>9.3322648130328858</v>
      </c>
      <c r="CA9" s="173">
        <f t="shared" si="62"/>
        <v>5.8756207901879955</v>
      </c>
      <c r="CB9" s="172">
        <f t="shared" si="63"/>
        <v>9.6779042505526203</v>
      </c>
      <c r="CD9" s="155">
        <f t="shared" si="340"/>
        <v>70.499362500000004</v>
      </c>
      <c r="CE9" s="92">
        <f>'Production Cost Summary'!$C$8/' Margin Analysis'!CD9</f>
        <v>8.2824947530553921</v>
      </c>
      <c r="CF9" s="94">
        <f>'Production Cost Summary'!$D$8/' Margin Analysis'!CD9</f>
        <v>10.998411510458697</v>
      </c>
      <c r="CG9" s="171">
        <f t="shared" si="64"/>
        <v>8.6966194907081622</v>
      </c>
      <c r="CH9" s="172">
        <f t="shared" si="65"/>
        <v>11.548332085981633</v>
      </c>
      <c r="CI9" s="171">
        <f t="shared" si="66"/>
        <v>9.1107442283609323</v>
      </c>
      <c r="CJ9" s="172">
        <f t="shared" si="67"/>
        <v>12.098252661504567</v>
      </c>
      <c r="CK9" s="171">
        <f t="shared" si="68"/>
        <v>9.5248689660137007</v>
      </c>
      <c r="CL9" s="172">
        <f t="shared" si="69"/>
        <v>12.6481732370275</v>
      </c>
      <c r="CM9" s="171">
        <f t="shared" si="70"/>
        <v>9.9389937036664708</v>
      </c>
      <c r="CN9" s="172">
        <f t="shared" si="71"/>
        <v>13.198093812550436</v>
      </c>
      <c r="CO9" s="171">
        <f t="shared" si="72"/>
        <v>10.353118441319239</v>
      </c>
      <c r="CP9" s="172">
        <f t="shared" si="73"/>
        <v>13.74801438807337</v>
      </c>
      <c r="CQ9" s="171">
        <f t="shared" si="74"/>
        <v>10.767243178972009</v>
      </c>
      <c r="CR9" s="172">
        <f t="shared" si="75"/>
        <v>14.297934963596306</v>
      </c>
      <c r="CS9" s="171">
        <f t="shared" si="76"/>
        <v>11.181367916624779</v>
      </c>
      <c r="CT9" s="172">
        <f t="shared" si="77"/>
        <v>14.847855539119241</v>
      </c>
      <c r="CU9" s="173">
        <f t="shared" si="78"/>
        <v>11.595492654277548</v>
      </c>
      <c r="CV9" s="172">
        <f t="shared" si="79"/>
        <v>15.397776114642173</v>
      </c>
      <c r="CX9" s="155">
        <f t="shared" si="341"/>
        <v>24.310125000000003</v>
      </c>
      <c r="CY9" s="92">
        <f>'Production Cost Summary'!$C$9/' Margin Analysis'!CX9</f>
        <v>12.071645045017249</v>
      </c>
      <c r="CZ9" s="94">
        <f>'Production Cost Summary'!$D$9/' Margin Analysis'!CX9</f>
        <v>19.936219990641757</v>
      </c>
      <c r="DA9" s="171">
        <f t="shared" si="80"/>
        <v>12.675227297268112</v>
      </c>
      <c r="DB9" s="172">
        <f t="shared" si="81"/>
        <v>20.933030990173844</v>
      </c>
      <c r="DC9" s="171">
        <f t="shared" si="82"/>
        <v>13.278809549518975</v>
      </c>
      <c r="DD9" s="172">
        <f t="shared" si="83"/>
        <v>21.929841989705935</v>
      </c>
      <c r="DE9" s="171">
        <f t="shared" si="84"/>
        <v>13.882391801769835</v>
      </c>
      <c r="DF9" s="172">
        <f t="shared" si="85"/>
        <v>22.926652989238018</v>
      </c>
      <c r="DG9" s="171">
        <f t="shared" si="86"/>
        <v>14.485974054020698</v>
      </c>
      <c r="DH9" s="172">
        <f t="shared" si="87"/>
        <v>23.923463988770106</v>
      </c>
      <c r="DI9" s="171">
        <f t="shared" si="88"/>
        <v>15.089556306271561</v>
      </c>
      <c r="DJ9" s="172">
        <f t="shared" si="89"/>
        <v>24.920274988302197</v>
      </c>
      <c r="DK9" s="171">
        <f t="shared" si="90"/>
        <v>15.693138558522424</v>
      </c>
      <c r="DL9" s="172">
        <f t="shared" si="91"/>
        <v>25.917085987834284</v>
      </c>
      <c r="DM9" s="171">
        <f t="shared" si="92"/>
        <v>16.296720810773287</v>
      </c>
      <c r="DN9" s="172">
        <f t="shared" si="93"/>
        <v>26.913896987366375</v>
      </c>
      <c r="DO9" s="173">
        <f t="shared" si="94"/>
        <v>16.900303063024147</v>
      </c>
      <c r="DP9" s="172">
        <f t="shared" si="95"/>
        <v>27.910707986898458</v>
      </c>
      <c r="DR9" s="155">
        <f t="shared" si="342"/>
        <v>24.310125000000003</v>
      </c>
      <c r="DS9" s="92">
        <f>'Production Cost Summary'!$C$10/' Margin Analysis'!DR9</f>
        <v>12.301965296352858</v>
      </c>
      <c r="DT9" s="94">
        <f>'Production Cost Summary'!$D$10/' Margin Analysis'!DR9</f>
        <v>20.166540241977366</v>
      </c>
      <c r="DU9" s="171">
        <f t="shared" si="96"/>
        <v>12.917063561170501</v>
      </c>
      <c r="DV9" s="172">
        <f t="shared" si="97"/>
        <v>21.174867254076236</v>
      </c>
      <c r="DW9" s="171">
        <f t="shared" si="98"/>
        <v>13.532161825988144</v>
      </c>
      <c r="DX9" s="172">
        <f t="shared" si="99"/>
        <v>22.183194266175104</v>
      </c>
      <c r="DY9" s="171">
        <f t="shared" si="100"/>
        <v>14.147260090805785</v>
      </c>
      <c r="DZ9" s="172">
        <f t="shared" si="101"/>
        <v>23.191521278273967</v>
      </c>
      <c r="EA9" s="171">
        <f t="shared" si="102"/>
        <v>14.762358355623428</v>
      </c>
      <c r="EB9" s="172">
        <f t="shared" si="103"/>
        <v>24.199848290372838</v>
      </c>
      <c r="EC9" s="171">
        <f t="shared" si="104"/>
        <v>15.377456620441073</v>
      </c>
      <c r="ED9" s="172">
        <f t="shared" si="105"/>
        <v>25.208175302471709</v>
      </c>
      <c r="EE9" s="171">
        <f t="shared" si="106"/>
        <v>15.992554885258716</v>
      </c>
      <c r="EF9" s="172">
        <f t="shared" si="107"/>
        <v>26.216502314570576</v>
      </c>
      <c r="EG9" s="171">
        <f t="shared" si="108"/>
        <v>16.607653150076359</v>
      </c>
      <c r="EH9" s="172">
        <f t="shared" si="109"/>
        <v>27.224829326669447</v>
      </c>
      <c r="EI9" s="173">
        <f t="shared" si="110"/>
        <v>17.222751414893999</v>
      </c>
      <c r="EJ9" s="172">
        <f t="shared" si="111"/>
        <v>28.23315633876831</v>
      </c>
      <c r="EL9" s="155">
        <f t="shared" si="343"/>
        <v>38.896200000000007</v>
      </c>
      <c r="EM9" s="92">
        <f>'Production Cost Summary'!$C$11/' Margin Analysis'!EL9</f>
        <v>9.4045253778004003</v>
      </c>
      <c r="EN9" s="94">
        <f>'Production Cost Summary'!$D$11/' Margin Analysis'!EL9</f>
        <v>14.319884718815718</v>
      </c>
      <c r="EO9" s="171">
        <f t="shared" si="112"/>
        <v>9.8747516466904202</v>
      </c>
      <c r="EP9" s="172">
        <f t="shared" si="113"/>
        <v>15.035878954756505</v>
      </c>
      <c r="EQ9" s="171">
        <f t="shared" si="114"/>
        <v>10.344977915580442</v>
      </c>
      <c r="ER9" s="172">
        <f t="shared" si="115"/>
        <v>15.751873190697291</v>
      </c>
      <c r="ES9" s="171">
        <f t="shared" si="116"/>
        <v>10.81520418447046</v>
      </c>
      <c r="ET9" s="172">
        <f t="shared" si="117"/>
        <v>16.467867426638076</v>
      </c>
      <c r="EU9" s="171">
        <f t="shared" si="118"/>
        <v>11.28543045336048</v>
      </c>
      <c r="EV9" s="172">
        <f t="shared" si="119"/>
        <v>17.18386166257886</v>
      </c>
      <c r="EW9" s="171">
        <f t="shared" si="120"/>
        <v>11.7556567222505</v>
      </c>
      <c r="EX9" s="172">
        <f t="shared" si="121"/>
        <v>17.899855898519647</v>
      </c>
      <c r="EY9" s="171">
        <f t="shared" si="122"/>
        <v>12.225882991140521</v>
      </c>
      <c r="EZ9" s="172">
        <f t="shared" si="123"/>
        <v>18.615850134460434</v>
      </c>
      <c r="FA9" s="171">
        <f t="shared" si="124"/>
        <v>12.696109260030541</v>
      </c>
      <c r="FB9" s="172">
        <f t="shared" si="125"/>
        <v>19.331844370401221</v>
      </c>
      <c r="FC9" s="173">
        <f t="shared" si="126"/>
        <v>13.166335528920559</v>
      </c>
      <c r="FD9" s="172">
        <f t="shared" si="127"/>
        <v>20.047838606342005</v>
      </c>
      <c r="FF9" s="155">
        <f t="shared" si="344"/>
        <v>34.034175000000005</v>
      </c>
      <c r="FG9" s="92">
        <f>'Production Cost Summary'!$C$12/' Margin Analysis'!FF9</f>
        <v>9.2413169997509836</v>
      </c>
      <c r="FH9" s="94">
        <f>'Production Cost Summary'!$D$12/' Margin Analysis'!FF9</f>
        <v>14.858870532339919</v>
      </c>
      <c r="FI9" s="171">
        <f t="shared" si="128"/>
        <v>9.7033828497385333</v>
      </c>
      <c r="FJ9" s="172">
        <f t="shared" si="129"/>
        <v>15.601814058956917</v>
      </c>
      <c r="FK9" s="171">
        <f t="shared" si="130"/>
        <v>10.165448699726083</v>
      </c>
      <c r="FL9" s="172">
        <f t="shared" si="131"/>
        <v>16.344757585573912</v>
      </c>
      <c r="FM9" s="171">
        <f t="shared" si="132"/>
        <v>10.627514549713631</v>
      </c>
      <c r="FN9" s="172">
        <f t="shared" si="133"/>
        <v>17.087701112190906</v>
      </c>
      <c r="FO9" s="171">
        <f t="shared" si="134"/>
        <v>11.08958039970118</v>
      </c>
      <c r="FP9" s="172">
        <f t="shared" si="135"/>
        <v>17.830644638807904</v>
      </c>
      <c r="FQ9" s="171">
        <f t="shared" si="136"/>
        <v>11.55164624968873</v>
      </c>
      <c r="FR9" s="172">
        <f t="shared" si="137"/>
        <v>18.573588165424898</v>
      </c>
      <c r="FS9" s="171">
        <f t="shared" si="138"/>
        <v>12.01371209967628</v>
      </c>
      <c r="FT9" s="172">
        <f t="shared" si="139"/>
        <v>19.316531692041895</v>
      </c>
      <c r="FU9" s="171">
        <f t="shared" si="140"/>
        <v>12.475777949663829</v>
      </c>
      <c r="FV9" s="172">
        <f t="shared" si="141"/>
        <v>20.059475218658893</v>
      </c>
      <c r="FW9" s="173">
        <f t="shared" si="142"/>
        <v>12.937843799651377</v>
      </c>
      <c r="FX9" s="172">
        <f t="shared" si="143"/>
        <v>20.802418745275887</v>
      </c>
      <c r="FZ9" s="155">
        <f t="shared" si="345"/>
        <v>36.465187500000006</v>
      </c>
      <c r="GA9" s="92">
        <f>'Production Cost Summary'!$C$13/' Margin Analysis'!FZ9</f>
        <v>7.6335902564603568</v>
      </c>
      <c r="GB9" s="94">
        <f>'Production Cost Summary'!$D$13/' Margin Analysis'!FZ9</f>
        <v>12.876640220210028</v>
      </c>
      <c r="GC9" s="171">
        <f t="shared" si="144"/>
        <v>8.0152697692833748</v>
      </c>
      <c r="GD9" s="172">
        <f t="shared" si="145"/>
        <v>13.520472231220531</v>
      </c>
      <c r="GE9" s="171">
        <f t="shared" si="146"/>
        <v>8.3969492821063927</v>
      </c>
      <c r="GF9" s="172">
        <f t="shared" si="147"/>
        <v>14.164304242231031</v>
      </c>
      <c r="GG9" s="171">
        <f t="shared" si="148"/>
        <v>8.7786287949294088</v>
      </c>
      <c r="GH9" s="172">
        <f t="shared" si="149"/>
        <v>14.808136253241532</v>
      </c>
      <c r="GI9" s="171">
        <f t="shared" si="150"/>
        <v>9.1603083077524285</v>
      </c>
      <c r="GJ9" s="172">
        <f t="shared" si="151"/>
        <v>15.451968264252033</v>
      </c>
      <c r="GK9" s="171">
        <f t="shared" si="152"/>
        <v>9.5419878205754465</v>
      </c>
      <c r="GL9" s="172">
        <f t="shared" si="153"/>
        <v>16.095800275262533</v>
      </c>
      <c r="GM9" s="171">
        <f t="shared" si="154"/>
        <v>9.9236673333984644</v>
      </c>
      <c r="GN9" s="172">
        <f t="shared" si="155"/>
        <v>16.739632286273036</v>
      </c>
      <c r="GO9" s="171">
        <f t="shared" si="156"/>
        <v>10.305346846221482</v>
      </c>
      <c r="GP9" s="172">
        <f t="shared" si="157"/>
        <v>17.383464297283538</v>
      </c>
      <c r="GQ9" s="173">
        <f t="shared" si="158"/>
        <v>10.687026359044498</v>
      </c>
      <c r="GR9" s="172">
        <f t="shared" si="159"/>
        <v>18.027296308294037</v>
      </c>
      <c r="GT9" s="155">
        <f t="shared" si="346"/>
        <v>36.465187500000006</v>
      </c>
      <c r="GU9" s="92">
        <f>'Production Cost Summary'!$C$14/' Margin Analysis'!GT9</f>
        <v>8.348691474574208</v>
      </c>
      <c r="GV9" s="94">
        <f>'Production Cost Summary'!$D$14/' Margin Analysis'!GT9</f>
        <v>13.591741438323881</v>
      </c>
      <c r="GW9" s="171">
        <f t="shared" si="160"/>
        <v>8.7661260483029189</v>
      </c>
      <c r="GX9" s="172">
        <f t="shared" si="161"/>
        <v>14.271328510240076</v>
      </c>
      <c r="GY9" s="171">
        <f t="shared" si="162"/>
        <v>9.1835606220316297</v>
      </c>
      <c r="GZ9" s="172">
        <f t="shared" si="163"/>
        <v>14.95091558215627</v>
      </c>
      <c r="HA9" s="171">
        <f t="shared" si="164"/>
        <v>9.6009951957603388</v>
      </c>
      <c r="HB9" s="172">
        <f t="shared" si="165"/>
        <v>15.630502654072462</v>
      </c>
      <c r="HC9" s="171">
        <f t="shared" si="166"/>
        <v>10.01842976948905</v>
      </c>
      <c r="HD9" s="172">
        <f t="shared" si="167"/>
        <v>16.310089725988657</v>
      </c>
      <c r="HE9" s="171">
        <f t="shared" si="168"/>
        <v>10.43586434321776</v>
      </c>
      <c r="HF9" s="172">
        <f t="shared" si="169"/>
        <v>16.989676797904853</v>
      </c>
      <c r="HG9" s="171">
        <f t="shared" si="170"/>
        <v>10.853298916946471</v>
      </c>
      <c r="HH9" s="172">
        <f t="shared" si="171"/>
        <v>17.669263869821044</v>
      </c>
      <c r="HI9" s="171">
        <f t="shared" si="172"/>
        <v>11.270733490675182</v>
      </c>
      <c r="HJ9" s="172">
        <f t="shared" si="173"/>
        <v>18.34885094173724</v>
      </c>
      <c r="HK9" s="173">
        <f t="shared" si="174"/>
        <v>11.688168064403891</v>
      </c>
      <c r="HL9" s="172">
        <f t="shared" si="175"/>
        <v>19.028438013653432</v>
      </c>
      <c r="HN9" s="155">
        <f t="shared" si="347"/>
        <v>34.034175000000005</v>
      </c>
      <c r="HO9" s="92">
        <f>'Production Cost Summary'!$C$15/' Margin Analysis'!HN9</f>
        <v>9.9972454158210073</v>
      </c>
      <c r="HP9" s="94">
        <f>'Production Cost Summary'!$D$15/' Margin Analysis'!HN9</f>
        <v>15.614798948409943</v>
      </c>
      <c r="HQ9" s="171">
        <f t="shared" si="176"/>
        <v>10.497107686612058</v>
      </c>
      <c r="HR9" s="172">
        <f t="shared" si="177"/>
        <v>16.395538895830441</v>
      </c>
      <c r="HS9" s="171">
        <f t="shared" si="178"/>
        <v>10.99696995740311</v>
      </c>
      <c r="HT9" s="172">
        <f t="shared" si="179"/>
        <v>17.176278843250937</v>
      </c>
      <c r="HU9" s="171">
        <f t="shared" si="180"/>
        <v>11.496832228194158</v>
      </c>
      <c r="HV9" s="172">
        <f t="shared" si="181"/>
        <v>17.957018790671434</v>
      </c>
      <c r="HW9" s="171">
        <f t="shared" si="182"/>
        <v>11.996694498985208</v>
      </c>
      <c r="HX9" s="172">
        <f t="shared" si="183"/>
        <v>18.73775873809193</v>
      </c>
      <c r="HY9" s="171">
        <f t="shared" si="184"/>
        <v>12.496556769776259</v>
      </c>
      <c r="HZ9" s="172">
        <f t="shared" si="185"/>
        <v>19.51849868551243</v>
      </c>
      <c r="IA9" s="171">
        <f t="shared" si="186"/>
        <v>12.996419040567311</v>
      </c>
      <c r="IB9" s="172">
        <f t="shared" si="187"/>
        <v>20.299238632932926</v>
      </c>
      <c r="IC9" s="171">
        <f t="shared" si="188"/>
        <v>13.496281311358361</v>
      </c>
      <c r="ID9" s="172">
        <f t="shared" si="189"/>
        <v>21.079978580353423</v>
      </c>
      <c r="IE9" s="173">
        <f t="shared" si="190"/>
        <v>13.99614358214941</v>
      </c>
      <c r="IF9" s="172">
        <f t="shared" si="191"/>
        <v>21.860718527773919</v>
      </c>
      <c r="IH9" s="155">
        <f t="shared" si="348"/>
        <v>18.232593750000003</v>
      </c>
      <c r="II9" s="92">
        <f>'Production Cost Summary'!$C$16/' Margin Analysis'!IH9</f>
        <v>14.814655759003019</v>
      </c>
      <c r="IJ9" s="94">
        <f>'Production Cost Summary'!$D$16/' Margin Analysis'!IH9</f>
        <v>25.300755686502363</v>
      </c>
      <c r="IK9" s="171">
        <f t="shared" si="192"/>
        <v>15.55538854695317</v>
      </c>
      <c r="IL9" s="172">
        <f t="shared" si="193"/>
        <v>26.565793470827483</v>
      </c>
      <c r="IM9" s="171">
        <f t="shared" si="194"/>
        <v>16.296121334903322</v>
      </c>
      <c r="IN9" s="172">
        <f t="shared" si="195"/>
        <v>27.830831255152603</v>
      </c>
      <c r="IO9" s="171">
        <f t="shared" si="196"/>
        <v>17.03685412285347</v>
      </c>
      <c r="IP9" s="172">
        <f t="shared" si="197"/>
        <v>29.095869039477716</v>
      </c>
      <c r="IQ9" s="171">
        <f t="shared" si="198"/>
        <v>17.77758691080362</v>
      </c>
      <c r="IR9" s="172">
        <f t="shared" si="199"/>
        <v>30.360906823802836</v>
      </c>
      <c r="IS9" s="171">
        <f t="shared" si="200"/>
        <v>18.518319698753775</v>
      </c>
      <c r="IT9" s="172">
        <f t="shared" si="201"/>
        <v>31.625944608127952</v>
      </c>
      <c r="IU9" s="171">
        <f t="shared" si="202"/>
        <v>19.259052486703926</v>
      </c>
      <c r="IV9" s="172">
        <f t="shared" si="203"/>
        <v>32.890982392453076</v>
      </c>
      <c r="IW9" s="171">
        <f t="shared" si="204"/>
        <v>19.999785274654077</v>
      </c>
      <c r="IX9" s="172">
        <f t="shared" si="205"/>
        <v>34.156020176778192</v>
      </c>
      <c r="IY9" s="173">
        <f t="shared" si="206"/>
        <v>20.740518062604224</v>
      </c>
      <c r="IZ9" s="172">
        <f t="shared" si="207"/>
        <v>35.421057961103308</v>
      </c>
      <c r="JB9" s="155">
        <f t="shared" si="349"/>
        <v>34.034175000000005</v>
      </c>
      <c r="JC9" s="92">
        <f>'Production Cost Summary'!$C$17/' Margin Analysis'!JB9</f>
        <v>9.66486773955884</v>
      </c>
      <c r="JD9" s="94">
        <f>'Production Cost Summary'!$D$17/' Margin Analysis'!JB9</f>
        <v>15.282421272147776</v>
      </c>
      <c r="JE9" s="171">
        <f t="shared" si="208"/>
        <v>10.148111126536783</v>
      </c>
      <c r="JF9" s="172">
        <f t="shared" si="209"/>
        <v>16.046542335755166</v>
      </c>
      <c r="JG9" s="171">
        <f t="shared" si="210"/>
        <v>10.631354513514724</v>
      </c>
      <c r="JH9" s="172">
        <f t="shared" si="211"/>
        <v>16.810663399362554</v>
      </c>
      <c r="JI9" s="171">
        <f t="shared" si="212"/>
        <v>11.114597900492665</v>
      </c>
      <c r="JJ9" s="172">
        <f t="shared" si="213"/>
        <v>17.574784462969941</v>
      </c>
      <c r="JK9" s="171">
        <f t="shared" si="214"/>
        <v>11.597841287470608</v>
      </c>
      <c r="JL9" s="172">
        <f t="shared" si="215"/>
        <v>18.338905526577332</v>
      </c>
      <c r="JM9" s="171">
        <f t="shared" si="216"/>
        <v>12.081084674448551</v>
      </c>
      <c r="JN9" s="172">
        <f t="shared" si="217"/>
        <v>19.103026590184719</v>
      </c>
      <c r="JO9" s="171">
        <f t="shared" si="218"/>
        <v>12.564328061426492</v>
      </c>
      <c r="JP9" s="172">
        <f t="shared" si="219"/>
        <v>19.867147653792109</v>
      </c>
      <c r="JQ9" s="171">
        <f t="shared" si="220"/>
        <v>13.047571448404435</v>
      </c>
      <c r="JR9" s="172">
        <f t="shared" si="221"/>
        <v>20.6312687173995</v>
      </c>
      <c r="JS9" s="173">
        <f t="shared" si="222"/>
        <v>13.530814835382376</v>
      </c>
      <c r="JT9" s="172">
        <f t="shared" si="223"/>
        <v>21.395389781006884</v>
      </c>
      <c r="JV9" s="155">
        <f t="shared" si="350"/>
        <v>850.85437500000012</v>
      </c>
      <c r="JW9" s="92">
        <f>'Production Cost Summary'!$C$18/' Margin Analysis'!JV9</f>
        <v>0.33293010334465273</v>
      </c>
      <c r="JX9" s="94">
        <f>'Production Cost Summary'!$D$18/' Margin Analysis'!JV9</f>
        <v>0.55763224464821004</v>
      </c>
      <c r="JY9" s="171">
        <f t="shared" si="224"/>
        <v>0.34957660851188538</v>
      </c>
      <c r="JZ9" s="172">
        <f t="shared" si="225"/>
        <v>0.58551385688062052</v>
      </c>
      <c r="KA9" s="171">
        <f t="shared" si="226"/>
        <v>0.36622311367911803</v>
      </c>
      <c r="KB9" s="172">
        <f t="shared" si="227"/>
        <v>0.61339546911303111</v>
      </c>
      <c r="KC9" s="171">
        <f t="shared" si="228"/>
        <v>0.38286961884635062</v>
      </c>
      <c r="KD9" s="172">
        <f t="shared" si="229"/>
        <v>0.64127708134544148</v>
      </c>
      <c r="KE9" s="171">
        <f t="shared" si="230"/>
        <v>0.39951612401358327</v>
      </c>
      <c r="KF9" s="172">
        <f t="shared" si="231"/>
        <v>0.66915869357785207</v>
      </c>
      <c r="KG9" s="171">
        <f t="shared" si="232"/>
        <v>0.41616262918081592</v>
      </c>
      <c r="KH9" s="172">
        <f t="shared" si="233"/>
        <v>0.69704030581026255</v>
      </c>
      <c r="KI9" s="171">
        <f t="shared" si="234"/>
        <v>0.43280913434804857</v>
      </c>
      <c r="KJ9" s="172">
        <f t="shared" si="235"/>
        <v>0.72492191804267303</v>
      </c>
      <c r="KK9" s="171">
        <f t="shared" si="236"/>
        <v>0.44945563951528122</v>
      </c>
      <c r="KL9" s="172">
        <f t="shared" si="237"/>
        <v>0.75280353027508362</v>
      </c>
      <c r="KM9" s="173">
        <f t="shared" si="238"/>
        <v>0.46610214468251376</v>
      </c>
      <c r="KN9" s="172">
        <f t="shared" si="239"/>
        <v>0.78068514250749399</v>
      </c>
      <c r="KP9" s="155">
        <f t="shared" si="351"/>
        <v>850.85437500000012</v>
      </c>
      <c r="KQ9" s="92">
        <f>'Production Cost Summary'!$C$19/' Margin Analysis'!KP9</f>
        <v>0.37327756585843497</v>
      </c>
      <c r="KR9" s="94">
        <f>'Production Cost Summary'!$D$19/' Margin Analysis'!KP9</f>
        <v>0.59797970716199234</v>
      </c>
      <c r="KS9" s="171">
        <f t="shared" si="240"/>
        <v>0.39194144415135673</v>
      </c>
      <c r="KT9" s="172">
        <f t="shared" si="241"/>
        <v>0.62787869252009199</v>
      </c>
      <c r="KU9" s="171">
        <f t="shared" si="242"/>
        <v>0.4106053224442785</v>
      </c>
      <c r="KV9" s="172">
        <f t="shared" si="243"/>
        <v>0.65777767787819164</v>
      </c>
      <c r="KW9" s="171">
        <f t="shared" si="244"/>
        <v>0.42926920073720021</v>
      </c>
      <c r="KX9" s="172">
        <f t="shared" si="245"/>
        <v>0.68767666323629117</v>
      </c>
      <c r="KY9" s="171">
        <f t="shared" si="246"/>
        <v>0.44793307903012197</v>
      </c>
      <c r="KZ9" s="172">
        <f t="shared" si="247"/>
        <v>0.71757564859439082</v>
      </c>
      <c r="LA9" s="171">
        <f t="shared" si="248"/>
        <v>0.46659695732304374</v>
      </c>
      <c r="LB9" s="172">
        <f t="shared" si="249"/>
        <v>0.74747463395249047</v>
      </c>
      <c r="LC9" s="171">
        <f t="shared" si="250"/>
        <v>0.48526083561596545</v>
      </c>
      <c r="LD9" s="172">
        <f t="shared" si="251"/>
        <v>0.77737361931059001</v>
      </c>
      <c r="LE9" s="171">
        <f t="shared" si="252"/>
        <v>0.50392471390888727</v>
      </c>
      <c r="LF9" s="172">
        <f t="shared" si="253"/>
        <v>0.80727260466868966</v>
      </c>
      <c r="LG9" s="173">
        <f t="shared" si="254"/>
        <v>0.52258859220180898</v>
      </c>
      <c r="LH9" s="172">
        <f t="shared" si="255"/>
        <v>0.8371715900267892</v>
      </c>
      <c r="LJ9" s="155">
        <f t="shared" si="352"/>
        <v>850.85437500000012</v>
      </c>
      <c r="LK9" s="92">
        <f>'Production Cost Summary'!$C$20/' Margin Analysis'!LJ9</f>
        <v>0.36814778087025762</v>
      </c>
      <c r="LL9" s="94">
        <f>'Production Cost Summary'!$D$20/' Margin Analysis'!LJ9</f>
        <v>0.59284992217381494</v>
      </c>
      <c r="LM9" s="171">
        <f t="shared" si="256"/>
        <v>0.38655516991377054</v>
      </c>
      <c r="LN9" s="172">
        <f t="shared" si="257"/>
        <v>0.62249241828250568</v>
      </c>
      <c r="LO9" s="171">
        <f t="shared" si="258"/>
        <v>0.40496255895728339</v>
      </c>
      <c r="LP9" s="172">
        <f t="shared" si="259"/>
        <v>0.65213491439119653</v>
      </c>
      <c r="LQ9" s="171">
        <f t="shared" si="260"/>
        <v>0.42336994800079625</v>
      </c>
      <c r="LR9" s="172">
        <f t="shared" si="261"/>
        <v>0.68177741049988716</v>
      </c>
      <c r="LS9" s="171">
        <f t="shared" si="262"/>
        <v>0.44177733704430916</v>
      </c>
      <c r="LT9" s="172">
        <f t="shared" si="263"/>
        <v>0.7114199066085779</v>
      </c>
      <c r="LU9" s="171">
        <f t="shared" si="264"/>
        <v>0.46018472608782202</v>
      </c>
      <c r="LV9" s="172">
        <f t="shared" si="265"/>
        <v>0.74106240271726864</v>
      </c>
      <c r="LW9" s="171">
        <f t="shared" si="266"/>
        <v>0.47859211513133493</v>
      </c>
      <c r="LX9" s="172">
        <f t="shared" si="267"/>
        <v>0.77070489882595949</v>
      </c>
      <c r="LY9" s="171">
        <f t="shared" si="268"/>
        <v>0.49699950417484784</v>
      </c>
      <c r="LZ9" s="172">
        <f t="shared" si="269"/>
        <v>0.80034739493465024</v>
      </c>
      <c r="MA9" s="173">
        <f t="shared" si="270"/>
        <v>0.51540689321836064</v>
      </c>
      <c r="MB9" s="172">
        <f t="shared" si="271"/>
        <v>0.82998989104334087</v>
      </c>
      <c r="MD9" s="155">
        <f t="shared" si="353"/>
        <v>30.387656250000003</v>
      </c>
      <c r="ME9" s="92">
        <f>'Production Cost Summary'!$C$21/' Margin Analysis'!MD9</f>
        <v>10.340524633254663</v>
      </c>
      <c r="MF9" s="94">
        <f>'Production Cost Summary'!$D$21/' Margin Analysis'!MD9</f>
        <v>16.632184589754271</v>
      </c>
      <c r="MG9" s="171">
        <f t="shared" si="272"/>
        <v>10.857550864917396</v>
      </c>
      <c r="MH9" s="172">
        <f t="shared" si="273"/>
        <v>17.463793819241985</v>
      </c>
      <c r="MI9" s="171">
        <f t="shared" si="274"/>
        <v>11.374577096580131</v>
      </c>
      <c r="MJ9" s="172">
        <f t="shared" si="275"/>
        <v>18.2954030487297</v>
      </c>
      <c r="MK9" s="171">
        <f t="shared" si="276"/>
        <v>11.891603328242862</v>
      </c>
      <c r="ML9" s="172">
        <f t="shared" si="277"/>
        <v>19.127012278217411</v>
      </c>
      <c r="MM9" s="171">
        <f t="shared" si="278"/>
        <v>12.408629559905595</v>
      </c>
      <c r="MN9" s="172">
        <f t="shared" si="279"/>
        <v>19.958621507705125</v>
      </c>
      <c r="MO9" s="171">
        <f t="shared" si="280"/>
        <v>12.925655791568328</v>
      </c>
      <c r="MP9" s="172">
        <f t="shared" si="281"/>
        <v>20.790230737192839</v>
      </c>
      <c r="MQ9" s="171">
        <f t="shared" si="282"/>
        <v>13.442682023231063</v>
      </c>
      <c r="MR9" s="172">
        <f t="shared" si="283"/>
        <v>21.621839966680554</v>
      </c>
      <c r="MS9" s="171">
        <f t="shared" si="284"/>
        <v>13.959708254893796</v>
      </c>
      <c r="MT9" s="172">
        <f t="shared" si="285"/>
        <v>22.453449196168268</v>
      </c>
      <c r="MU9" s="173">
        <f t="shared" si="286"/>
        <v>14.476734486556527</v>
      </c>
      <c r="MV9" s="172">
        <f t="shared" si="287"/>
        <v>23.285058425655979</v>
      </c>
      <c r="MX9" s="155">
        <f t="shared" si="354"/>
        <v>850.85437500000012</v>
      </c>
      <c r="MY9" s="92">
        <f>'Production Cost Summary'!$C$22/' Margin Analysis'!MX9</f>
        <v>0.40222486956125714</v>
      </c>
      <c r="MZ9" s="94">
        <f>'Production Cost Summary'!$D$22/' Margin Analysis'!MX9</f>
        <v>0.62692701086481462</v>
      </c>
      <c r="NA9" s="171">
        <f t="shared" si="288"/>
        <v>0.42233611303932</v>
      </c>
      <c r="NB9" s="172">
        <f t="shared" si="289"/>
        <v>0.65827336140805537</v>
      </c>
      <c r="NC9" s="171">
        <f t="shared" si="290"/>
        <v>0.44244735651738287</v>
      </c>
      <c r="ND9" s="172">
        <f t="shared" si="291"/>
        <v>0.68961971195129612</v>
      </c>
      <c r="NE9" s="171">
        <f t="shared" si="292"/>
        <v>0.46255859999544569</v>
      </c>
      <c r="NF9" s="172">
        <f t="shared" si="293"/>
        <v>0.72096606249453676</v>
      </c>
      <c r="NG9" s="171">
        <f t="shared" si="294"/>
        <v>0.48266984347350855</v>
      </c>
      <c r="NH9" s="172">
        <f t="shared" si="295"/>
        <v>0.75231241303777752</v>
      </c>
      <c r="NI9" s="171">
        <f t="shared" si="296"/>
        <v>0.50278108695157142</v>
      </c>
      <c r="NJ9" s="172">
        <f t="shared" si="297"/>
        <v>0.78365876358101827</v>
      </c>
      <c r="NK9" s="171">
        <f t="shared" si="298"/>
        <v>0.52289233042963434</v>
      </c>
      <c r="NL9" s="172">
        <f t="shared" si="299"/>
        <v>0.81500511412425902</v>
      </c>
      <c r="NM9" s="171">
        <f t="shared" si="300"/>
        <v>0.54300357390769716</v>
      </c>
      <c r="NN9" s="172">
        <f t="shared" si="301"/>
        <v>0.84635146466749978</v>
      </c>
      <c r="NO9" s="173">
        <f t="shared" si="302"/>
        <v>0.56311481738575997</v>
      </c>
      <c r="NP9" s="172">
        <f t="shared" si="303"/>
        <v>0.87769781521074042</v>
      </c>
      <c r="NR9" s="155">
        <f t="shared" si="355"/>
        <v>729.30375000000004</v>
      </c>
      <c r="NS9" s="92">
        <f>'Production Cost Summary'!$C$23/' Margin Analysis'!NR9</f>
        <v>0.41381857696467339</v>
      </c>
      <c r="NT9" s="94">
        <f>'Production Cost Summary'!$D$23/' Margin Analysis'!NR9</f>
        <v>0.67597107515215704</v>
      </c>
      <c r="NU9" s="171">
        <f t="shared" si="304"/>
        <v>0.43450950581290709</v>
      </c>
      <c r="NV9" s="172">
        <f t="shared" si="305"/>
        <v>0.70976962890976492</v>
      </c>
      <c r="NW9" s="171">
        <f t="shared" si="306"/>
        <v>0.45520043466114074</v>
      </c>
      <c r="NX9" s="172">
        <f t="shared" si="307"/>
        <v>0.74356818266737279</v>
      </c>
      <c r="NY9" s="171">
        <f t="shared" si="308"/>
        <v>0.47589136350937439</v>
      </c>
      <c r="NZ9" s="172">
        <f t="shared" si="309"/>
        <v>0.77736673642498055</v>
      </c>
      <c r="OA9" s="171">
        <f t="shared" si="310"/>
        <v>0.49658229235760803</v>
      </c>
      <c r="OB9" s="172">
        <f t="shared" si="311"/>
        <v>0.81116529018258843</v>
      </c>
      <c r="OC9" s="171">
        <f t="shared" si="312"/>
        <v>0.51727322120584174</v>
      </c>
      <c r="OD9" s="172">
        <f t="shared" si="313"/>
        <v>0.8449638439401963</v>
      </c>
      <c r="OE9" s="171">
        <f t="shared" si="314"/>
        <v>0.53796415005407539</v>
      </c>
      <c r="OF9" s="172">
        <f t="shared" si="315"/>
        <v>0.87876239769780418</v>
      </c>
      <c r="OG9" s="171">
        <f t="shared" si="316"/>
        <v>0.55865507890230914</v>
      </c>
      <c r="OH9" s="172">
        <f t="shared" si="317"/>
        <v>0.91256095145541205</v>
      </c>
      <c r="OI9" s="173">
        <f t="shared" si="318"/>
        <v>0.57934600775054268</v>
      </c>
      <c r="OJ9" s="172">
        <f t="shared" si="319"/>
        <v>0.94635950521301981</v>
      </c>
      <c r="OL9" s="155">
        <f t="shared" si="356"/>
        <v>486.20250000000004</v>
      </c>
      <c r="OM9" s="92">
        <f>'Production Cost Summary'!$C$24/' Margin Analysis'!OL9</f>
        <v>0.60455637311613986</v>
      </c>
      <c r="ON9" s="94">
        <f>'Production Cost Summary'!$D$24/' Margin Analysis'!OL9</f>
        <v>0.99778512039736522</v>
      </c>
      <c r="OO9" s="171">
        <f t="shared" si="320"/>
        <v>0.63478419177194689</v>
      </c>
      <c r="OP9" s="172">
        <f t="shared" si="321"/>
        <v>1.0476743764172336</v>
      </c>
      <c r="OQ9" s="171">
        <f t="shared" si="322"/>
        <v>0.66501201042775393</v>
      </c>
      <c r="OR9" s="172">
        <f t="shared" si="323"/>
        <v>1.0975636324371019</v>
      </c>
      <c r="OS9" s="171">
        <f t="shared" si="324"/>
        <v>0.69523982908356075</v>
      </c>
      <c r="OT9" s="172">
        <f t="shared" si="325"/>
        <v>1.1474528884569699</v>
      </c>
      <c r="OU9" s="171">
        <f t="shared" si="326"/>
        <v>0.72546764773936778</v>
      </c>
      <c r="OV9" s="172">
        <f t="shared" si="327"/>
        <v>1.1973421444768382</v>
      </c>
      <c r="OW9" s="171">
        <f t="shared" si="328"/>
        <v>0.75569546639517482</v>
      </c>
      <c r="OX9" s="172">
        <f t="shared" si="329"/>
        <v>1.2472314004967064</v>
      </c>
      <c r="OY9" s="171">
        <f t="shared" si="330"/>
        <v>0.78592328505098186</v>
      </c>
      <c r="OZ9" s="172">
        <f t="shared" si="331"/>
        <v>1.2971206565165749</v>
      </c>
      <c r="PA9" s="171">
        <f t="shared" si="332"/>
        <v>0.81615110370678889</v>
      </c>
      <c r="PB9" s="172">
        <f t="shared" si="333"/>
        <v>1.3470099125364432</v>
      </c>
      <c r="PC9" s="173">
        <f t="shared" si="334"/>
        <v>0.84637892236259571</v>
      </c>
      <c r="PD9" s="172">
        <f t="shared" si="335"/>
        <v>1.3968991685563112</v>
      </c>
    </row>
    <row r="10" spans="2:420" ht="26" thickBot="1" x14ac:dyDescent="0.8">
      <c r="B10" s="156">
        <f t="shared" si="336"/>
        <v>25.525631250000004</v>
      </c>
      <c r="C10" s="96">
        <f>'Production Cost Summary'!$C$4/' Margin Analysis'!B10</f>
        <v>15.664137591112462</v>
      </c>
      <c r="D10" s="168">
        <f>'Production Cost Summary'!$D$4/' Margin Analysis'!B10</f>
        <v>23.154208967897709</v>
      </c>
      <c r="E10" s="186">
        <f t="shared" si="0"/>
        <v>16.447344470668085</v>
      </c>
      <c r="F10" s="187">
        <f t="shared" si="1"/>
        <v>24.311919416292596</v>
      </c>
      <c r="G10" s="186">
        <f t="shared" si="2"/>
        <v>17.23055135022371</v>
      </c>
      <c r="H10" s="187">
        <f t="shared" si="3"/>
        <v>25.469629864687484</v>
      </c>
      <c r="I10" s="186">
        <f t="shared" si="4"/>
        <v>18.013758229779331</v>
      </c>
      <c r="J10" s="187">
        <f t="shared" si="5"/>
        <v>26.627340313082364</v>
      </c>
      <c r="K10" s="186">
        <f t="shared" si="6"/>
        <v>18.796965109334955</v>
      </c>
      <c r="L10" s="187">
        <f t="shared" si="7"/>
        <v>27.785050761477251</v>
      </c>
      <c r="M10" s="186">
        <f t="shared" si="8"/>
        <v>19.580171988890577</v>
      </c>
      <c r="N10" s="187">
        <f t="shared" si="9"/>
        <v>28.942761209872138</v>
      </c>
      <c r="O10" s="186">
        <f t="shared" si="10"/>
        <v>20.363378868446201</v>
      </c>
      <c r="P10" s="187">
        <f t="shared" si="11"/>
        <v>30.100471658267022</v>
      </c>
      <c r="Q10" s="186">
        <f t="shared" si="12"/>
        <v>21.146585748001826</v>
      </c>
      <c r="R10" s="187">
        <f t="shared" si="13"/>
        <v>31.258182106661909</v>
      </c>
      <c r="S10" s="188">
        <f t="shared" si="14"/>
        <v>21.929792627557447</v>
      </c>
      <c r="T10" s="187">
        <f t="shared" si="15"/>
        <v>32.415892555056793</v>
      </c>
      <c r="V10" s="156">
        <f t="shared" si="337"/>
        <v>35.735883750000006</v>
      </c>
      <c r="W10" s="96">
        <f>'Production Cost Summary'!$C$5/' Margin Analysis'!V10</f>
        <v>9.3746863053302807</v>
      </c>
      <c r="X10" s="98">
        <f>'Production Cost Summary'!$D$5/' Margin Analysis'!V10</f>
        <v>14.724737288748313</v>
      </c>
      <c r="Y10" s="186">
        <f t="shared" si="16"/>
        <v>9.8434206205967953</v>
      </c>
      <c r="Z10" s="187">
        <f t="shared" si="17"/>
        <v>15.460974153185729</v>
      </c>
      <c r="AA10" s="186">
        <f t="shared" si="18"/>
        <v>10.31215493586331</v>
      </c>
      <c r="AB10" s="187">
        <f t="shared" si="19"/>
        <v>16.197211017623147</v>
      </c>
      <c r="AC10" s="186">
        <f t="shared" si="20"/>
        <v>10.780889251129821</v>
      </c>
      <c r="AD10" s="187">
        <f t="shared" si="21"/>
        <v>16.933447882060559</v>
      </c>
      <c r="AE10" s="186">
        <f t="shared" si="22"/>
        <v>11.249623566396336</v>
      </c>
      <c r="AF10" s="187">
        <f t="shared" si="23"/>
        <v>17.669684746497975</v>
      </c>
      <c r="AG10" s="186">
        <f t="shared" si="24"/>
        <v>11.71835788166285</v>
      </c>
      <c r="AH10" s="187">
        <f t="shared" si="25"/>
        <v>18.40592161093539</v>
      </c>
      <c r="AI10" s="186">
        <f t="shared" si="26"/>
        <v>12.187092196929365</v>
      </c>
      <c r="AJ10" s="187">
        <f t="shared" si="27"/>
        <v>19.14215847537281</v>
      </c>
      <c r="AK10" s="186">
        <f t="shared" si="28"/>
        <v>12.65582651219588</v>
      </c>
      <c r="AL10" s="187">
        <f t="shared" si="29"/>
        <v>19.878395339810226</v>
      </c>
      <c r="AM10" s="188">
        <f t="shared" si="30"/>
        <v>13.124560827462393</v>
      </c>
      <c r="AN10" s="187">
        <f t="shared" si="31"/>
        <v>20.614632204247638</v>
      </c>
      <c r="AP10" s="156">
        <f t="shared" si="338"/>
        <v>25.525631250000004</v>
      </c>
      <c r="AQ10" s="96">
        <f>'Production Cost Summary'!$C$6/' Margin Analysis'!AP10</f>
        <v>11.286020595474987</v>
      </c>
      <c r="AR10" s="98">
        <f>'Production Cost Summary'!$D$6/' Margin Analysis'!AP10</f>
        <v>18.776091972260232</v>
      </c>
      <c r="AS10" s="186">
        <f t="shared" si="32"/>
        <v>11.850321625248737</v>
      </c>
      <c r="AT10" s="187">
        <f t="shared" si="33"/>
        <v>19.714896570873243</v>
      </c>
      <c r="AU10" s="186">
        <f t="shared" si="34"/>
        <v>12.414622655022487</v>
      </c>
      <c r="AV10" s="187">
        <f t="shared" si="35"/>
        <v>20.653701169486258</v>
      </c>
      <c r="AW10" s="186">
        <f t="shared" si="36"/>
        <v>12.978923684796234</v>
      </c>
      <c r="AX10" s="187">
        <f t="shared" si="37"/>
        <v>21.592505768099265</v>
      </c>
      <c r="AY10" s="186">
        <f t="shared" si="38"/>
        <v>13.543224714569984</v>
      </c>
      <c r="AZ10" s="187">
        <f t="shared" si="39"/>
        <v>22.53131036671228</v>
      </c>
      <c r="BA10" s="186">
        <f t="shared" si="40"/>
        <v>14.107525744343734</v>
      </c>
      <c r="BB10" s="187">
        <f t="shared" si="41"/>
        <v>23.470114965325291</v>
      </c>
      <c r="BC10" s="186">
        <f t="shared" si="42"/>
        <v>14.671826774117484</v>
      </c>
      <c r="BD10" s="187">
        <f t="shared" si="43"/>
        <v>24.408919563938301</v>
      </c>
      <c r="BE10" s="186">
        <f t="shared" si="44"/>
        <v>15.236127803891234</v>
      </c>
      <c r="BF10" s="187">
        <f t="shared" si="45"/>
        <v>25.347724162551316</v>
      </c>
      <c r="BG10" s="188">
        <f t="shared" si="46"/>
        <v>15.800428833664981</v>
      </c>
      <c r="BH10" s="187">
        <f t="shared" si="47"/>
        <v>26.286528761164323</v>
      </c>
      <c r="BJ10" s="156">
        <f t="shared" si="339"/>
        <v>74.024330625000005</v>
      </c>
      <c r="BK10" s="96">
        <f>'Production Cost Summary'!$C$7/' Margin Analysis'!BJ10</f>
        <v>3.9970209457061197</v>
      </c>
      <c r="BL10" s="98">
        <f>'Production Cost Summary'!$D$7/' Margin Analysis'!BJ10</f>
        <v>6.5836083337092655</v>
      </c>
      <c r="BM10" s="186">
        <f t="shared" si="48"/>
        <v>4.1968719929914258</v>
      </c>
      <c r="BN10" s="187">
        <f t="shared" si="49"/>
        <v>6.9127887503947294</v>
      </c>
      <c r="BO10" s="186">
        <f t="shared" si="50"/>
        <v>4.3967230402767319</v>
      </c>
      <c r="BP10" s="187">
        <f t="shared" si="51"/>
        <v>7.2419691670801924</v>
      </c>
      <c r="BQ10" s="186">
        <f t="shared" si="52"/>
        <v>4.5965740875620371</v>
      </c>
      <c r="BR10" s="187">
        <f t="shared" si="53"/>
        <v>7.5711495837656546</v>
      </c>
      <c r="BS10" s="186">
        <f t="shared" si="54"/>
        <v>4.7964251348473432</v>
      </c>
      <c r="BT10" s="187">
        <f t="shared" si="55"/>
        <v>7.9003300004511186</v>
      </c>
      <c r="BU10" s="186">
        <f t="shared" si="56"/>
        <v>4.9962761821326493</v>
      </c>
      <c r="BV10" s="187">
        <f t="shared" si="57"/>
        <v>8.2295104171365825</v>
      </c>
      <c r="BW10" s="186">
        <f t="shared" si="58"/>
        <v>5.1961272294179555</v>
      </c>
      <c r="BX10" s="187">
        <f t="shared" si="59"/>
        <v>8.5586908338220447</v>
      </c>
      <c r="BY10" s="186">
        <f t="shared" si="60"/>
        <v>5.3959782767032616</v>
      </c>
      <c r="BZ10" s="187">
        <f t="shared" si="61"/>
        <v>8.8878712505075086</v>
      </c>
      <c r="CA10" s="188">
        <f t="shared" si="62"/>
        <v>5.5958293239885668</v>
      </c>
      <c r="CB10" s="187">
        <f t="shared" si="63"/>
        <v>9.2170516671929708</v>
      </c>
      <c r="CD10" s="156">
        <f t="shared" si="340"/>
        <v>74.024330625000005</v>
      </c>
      <c r="CE10" s="96">
        <f>'Production Cost Summary'!$C$8/' Margin Analysis'!CD10</f>
        <v>7.8880902410051359</v>
      </c>
      <c r="CF10" s="98">
        <f>'Production Cost Summary'!$D$8/' Margin Analysis'!CD10</f>
        <v>10.474677629008282</v>
      </c>
      <c r="CG10" s="186">
        <f t="shared" si="64"/>
        <v>8.2824947530553938</v>
      </c>
      <c r="CH10" s="187">
        <f t="shared" si="65"/>
        <v>10.998411510458697</v>
      </c>
      <c r="CI10" s="186">
        <f t="shared" si="66"/>
        <v>8.67689926510565</v>
      </c>
      <c r="CJ10" s="187">
        <f t="shared" si="67"/>
        <v>11.522145391909111</v>
      </c>
      <c r="CK10" s="186">
        <f t="shared" si="68"/>
        <v>9.0713037771559062</v>
      </c>
      <c r="CL10" s="187">
        <f t="shared" si="69"/>
        <v>12.045879273359523</v>
      </c>
      <c r="CM10" s="186">
        <f t="shared" si="70"/>
        <v>9.4657082892061624</v>
      </c>
      <c r="CN10" s="187">
        <f t="shared" si="71"/>
        <v>12.569613154809938</v>
      </c>
      <c r="CO10" s="186">
        <f t="shared" si="72"/>
        <v>9.8601128012564203</v>
      </c>
      <c r="CP10" s="187">
        <f t="shared" si="73"/>
        <v>13.093347036260353</v>
      </c>
      <c r="CQ10" s="186">
        <f t="shared" si="74"/>
        <v>10.254517313306676</v>
      </c>
      <c r="CR10" s="187">
        <f t="shared" si="75"/>
        <v>13.617080917710767</v>
      </c>
      <c r="CS10" s="186">
        <f t="shared" si="76"/>
        <v>10.648921825356934</v>
      </c>
      <c r="CT10" s="187">
        <f t="shared" si="77"/>
        <v>14.140814799161181</v>
      </c>
      <c r="CU10" s="188">
        <f t="shared" si="78"/>
        <v>11.043326337407189</v>
      </c>
      <c r="CV10" s="187">
        <f t="shared" si="79"/>
        <v>14.664548680611594</v>
      </c>
      <c r="CX10" s="156">
        <f t="shared" si="341"/>
        <v>25.525631250000004</v>
      </c>
      <c r="CY10" s="96">
        <f>'Production Cost Summary'!$C$9/' Margin Analysis'!CX10</f>
        <v>11.496804804778332</v>
      </c>
      <c r="CZ10" s="98">
        <f>'Production Cost Summary'!$D$9/' Margin Analysis'!CX10</f>
        <v>18.986876181563577</v>
      </c>
      <c r="DA10" s="186">
        <f t="shared" si="80"/>
        <v>12.071645045017249</v>
      </c>
      <c r="DB10" s="187">
        <f t="shared" si="81"/>
        <v>19.936219990641757</v>
      </c>
      <c r="DC10" s="186">
        <f t="shared" si="82"/>
        <v>12.646485285256166</v>
      </c>
      <c r="DD10" s="187">
        <f t="shared" si="83"/>
        <v>20.885563799719936</v>
      </c>
      <c r="DE10" s="186">
        <f t="shared" si="84"/>
        <v>13.221325525495081</v>
      </c>
      <c r="DF10" s="187">
        <f t="shared" si="85"/>
        <v>21.834907608798112</v>
      </c>
      <c r="DG10" s="186">
        <f t="shared" si="86"/>
        <v>13.796165765733997</v>
      </c>
      <c r="DH10" s="187">
        <f t="shared" si="87"/>
        <v>22.784251417876291</v>
      </c>
      <c r="DI10" s="186">
        <f t="shared" si="88"/>
        <v>14.371006005972916</v>
      </c>
      <c r="DJ10" s="187">
        <f t="shared" si="89"/>
        <v>23.733595226954471</v>
      </c>
      <c r="DK10" s="186">
        <f t="shared" si="90"/>
        <v>14.945846246211833</v>
      </c>
      <c r="DL10" s="187">
        <f t="shared" si="91"/>
        <v>24.68293903603265</v>
      </c>
      <c r="DM10" s="186">
        <f t="shared" si="92"/>
        <v>15.520686486450749</v>
      </c>
      <c r="DN10" s="187">
        <f t="shared" si="93"/>
        <v>25.632282845110829</v>
      </c>
      <c r="DO10" s="188">
        <f t="shared" si="94"/>
        <v>16.095526726689663</v>
      </c>
      <c r="DP10" s="187">
        <f t="shared" si="95"/>
        <v>26.581626654189005</v>
      </c>
      <c r="DR10" s="156">
        <f t="shared" si="342"/>
        <v>25.525631250000004</v>
      </c>
      <c r="DS10" s="96">
        <f>'Production Cost Summary'!$C$10/' Margin Analysis'!DR10</f>
        <v>11.716157425097959</v>
      </c>
      <c r="DT10" s="98">
        <f>'Production Cost Summary'!$D$10/' Margin Analysis'!DR10</f>
        <v>19.206228801883203</v>
      </c>
      <c r="DU10" s="186">
        <f t="shared" si="96"/>
        <v>12.301965296352858</v>
      </c>
      <c r="DV10" s="187">
        <f t="shared" si="97"/>
        <v>20.166540241977362</v>
      </c>
      <c r="DW10" s="186">
        <f t="shared" si="98"/>
        <v>12.887773167607756</v>
      </c>
      <c r="DX10" s="187">
        <f t="shared" si="99"/>
        <v>21.126851682071525</v>
      </c>
      <c r="DY10" s="186">
        <f t="shared" si="100"/>
        <v>13.473581038862653</v>
      </c>
      <c r="DZ10" s="187">
        <f t="shared" si="101"/>
        <v>22.087163122165681</v>
      </c>
      <c r="EA10" s="186">
        <f t="shared" si="102"/>
        <v>14.059388910117551</v>
      </c>
      <c r="EB10" s="187">
        <f t="shared" si="103"/>
        <v>23.047474562259843</v>
      </c>
      <c r="EC10" s="186">
        <f t="shared" si="104"/>
        <v>14.64519678137245</v>
      </c>
      <c r="ED10" s="187">
        <f t="shared" si="105"/>
        <v>24.007786002354003</v>
      </c>
      <c r="EE10" s="186">
        <f t="shared" si="106"/>
        <v>15.231004652627348</v>
      </c>
      <c r="EF10" s="187">
        <f t="shared" si="107"/>
        <v>24.968097442448165</v>
      </c>
      <c r="EG10" s="186">
        <f t="shared" si="108"/>
        <v>15.816812523882247</v>
      </c>
      <c r="EH10" s="187">
        <f t="shared" si="109"/>
        <v>25.928408882542325</v>
      </c>
      <c r="EI10" s="188">
        <f t="shared" si="110"/>
        <v>16.402620395137141</v>
      </c>
      <c r="EJ10" s="187">
        <f t="shared" si="111"/>
        <v>26.888720322636484</v>
      </c>
      <c r="EL10" s="156">
        <f t="shared" si="343"/>
        <v>40.841010000000011</v>
      </c>
      <c r="EM10" s="96">
        <f>'Production Cost Summary'!$C$11/' Margin Analysis'!EL10</f>
        <v>8.9566908360003801</v>
      </c>
      <c r="EN10" s="98">
        <f>'Production Cost Summary'!$D$11/' Margin Analysis'!EL10</f>
        <v>13.637985446491157</v>
      </c>
      <c r="EO10" s="186">
        <f t="shared" si="112"/>
        <v>9.4045253778004003</v>
      </c>
      <c r="EP10" s="187">
        <f t="shared" si="113"/>
        <v>14.319884718815716</v>
      </c>
      <c r="EQ10" s="186">
        <f t="shared" si="114"/>
        <v>9.8523599196004188</v>
      </c>
      <c r="ER10" s="187">
        <f t="shared" si="115"/>
        <v>15.001783991140273</v>
      </c>
      <c r="ES10" s="186">
        <f t="shared" si="116"/>
        <v>10.300194461400435</v>
      </c>
      <c r="ET10" s="187">
        <f t="shared" si="117"/>
        <v>15.683683263464831</v>
      </c>
      <c r="EU10" s="186">
        <f t="shared" si="118"/>
        <v>10.748029003200456</v>
      </c>
      <c r="EV10" s="187">
        <f t="shared" si="119"/>
        <v>16.36558253578939</v>
      </c>
      <c r="EW10" s="186">
        <f t="shared" si="120"/>
        <v>11.195863545000474</v>
      </c>
      <c r="EX10" s="187">
        <f t="shared" si="121"/>
        <v>17.047481808113947</v>
      </c>
      <c r="EY10" s="186">
        <f t="shared" si="122"/>
        <v>11.643698086800494</v>
      </c>
      <c r="EZ10" s="187">
        <f t="shared" si="123"/>
        <v>17.729381080438504</v>
      </c>
      <c r="FA10" s="186">
        <f t="shared" si="124"/>
        <v>12.091532628600515</v>
      </c>
      <c r="FB10" s="187">
        <f t="shared" si="125"/>
        <v>18.411280352763065</v>
      </c>
      <c r="FC10" s="188">
        <f t="shared" si="126"/>
        <v>12.539367170400531</v>
      </c>
      <c r="FD10" s="187">
        <f t="shared" si="127"/>
        <v>19.093179625087618</v>
      </c>
      <c r="FF10" s="156">
        <f t="shared" si="344"/>
        <v>35.735883750000006</v>
      </c>
      <c r="FG10" s="96">
        <f>'Production Cost Summary'!$C$12/' Margin Analysis'!FF10</f>
        <v>8.8012542854771283</v>
      </c>
      <c r="FH10" s="98">
        <f>'Production Cost Summary'!$D$12/' Margin Analysis'!FF10</f>
        <v>14.151305268895159</v>
      </c>
      <c r="FI10" s="186">
        <f t="shared" si="128"/>
        <v>9.2413169997509854</v>
      </c>
      <c r="FJ10" s="187">
        <f t="shared" si="129"/>
        <v>14.858870532339918</v>
      </c>
      <c r="FK10" s="186">
        <f t="shared" si="130"/>
        <v>9.6813797140248425</v>
      </c>
      <c r="FL10" s="187">
        <f t="shared" si="131"/>
        <v>15.566435795784676</v>
      </c>
      <c r="FM10" s="186">
        <f t="shared" si="132"/>
        <v>10.121442428298696</v>
      </c>
      <c r="FN10" s="187">
        <f t="shared" si="133"/>
        <v>16.27400105922943</v>
      </c>
      <c r="FO10" s="186">
        <f t="shared" si="134"/>
        <v>10.561505142572553</v>
      </c>
      <c r="FP10" s="187">
        <f t="shared" si="135"/>
        <v>16.98156632267419</v>
      </c>
      <c r="FQ10" s="186">
        <f t="shared" si="136"/>
        <v>11.00156785684641</v>
      </c>
      <c r="FR10" s="187">
        <f t="shared" si="137"/>
        <v>17.68913158611895</v>
      </c>
      <c r="FS10" s="186">
        <f t="shared" si="138"/>
        <v>11.441630571120267</v>
      </c>
      <c r="FT10" s="187">
        <f t="shared" si="139"/>
        <v>18.396696849563707</v>
      </c>
      <c r="FU10" s="186">
        <f t="shared" si="140"/>
        <v>11.881693285394125</v>
      </c>
      <c r="FV10" s="187">
        <f t="shared" si="141"/>
        <v>19.104262113008467</v>
      </c>
      <c r="FW10" s="188">
        <f t="shared" si="142"/>
        <v>12.321755999667978</v>
      </c>
      <c r="FX10" s="187">
        <f t="shared" si="143"/>
        <v>19.811827376453223</v>
      </c>
      <c r="FZ10" s="156">
        <f t="shared" si="345"/>
        <v>38.288446875000005</v>
      </c>
      <c r="GA10" s="96">
        <f>'Production Cost Summary'!$C$13/' Margin Analysis'!FZ10</f>
        <v>7.2700859585336737</v>
      </c>
      <c r="GB10" s="98">
        <f>'Production Cost Summary'!$D$13/' Margin Analysis'!FZ10</f>
        <v>12.263466876390504</v>
      </c>
      <c r="GC10" s="186">
        <f t="shared" si="144"/>
        <v>7.6335902564603577</v>
      </c>
      <c r="GD10" s="187">
        <f t="shared" si="145"/>
        <v>12.87664022021003</v>
      </c>
      <c r="GE10" s="186">
        <f t="shared" si="146"/>
        <v>7.9970945543870418</v>
      </c>
      <c r="GF10" s="187">
        <f t="shared" si="147"/>
        <v>13.489813564029555</v>
      </c>
      <c r="GG10" s="186">
        <f t="shared" si="148"/>
        <v>8.3605988523137249</v>
      </c>
      <c r="GH10" s="187">
        <f t="shared" si="149"/>
        <v>14.102986907849079</v>
      </c>
      <c r="GI10" s="186">
        <f t="shared" si="150"/>
        <v>8.7241031502404081</v>
      </c>
      <c r="GJ10" s="187">
        <f t="shared" si="151"/>
        <v>14.716160251668605</v>
      </c>
      <c r="GK10" s="186">
        <f t="shared" si="152"/>
        <v>9.0876074481670912</v>
      </c>
      <c r="GL10" s="187">
        <f t="shared" si="153"/>
        <v>15.32933359548813</v>
      </c>
      <c r="GM10" s="186">
        <f t="shared" si="154"/>
        <v>9.4511117460937761</v>
      </c>
      <c r="GN10" s="187">
        <f t="shared" si="155"/>
        <v>15.942506939307656</v>
      </c>
      <c r="GO10" s="186">
        <f t="shared" si="156"/>
        <v>9.8146160440204593</v>
      </c>
      <c r="GP10" s="187">
        <f t="shared" si="157"/>
        <v>16.555680283127181</v>
      </c>
      <c r="GQ10" s="188">
        <f t="shared" si="158"/>
        <v>10.178120341947142</v>
      </c>
      <c r="GR10" s="187">
        <f t="shared" si="159"/>
        <v>17.168853626946706</v>
      </c>
      <c r="GT10" s="156">
        <f t="shared" si="346"/>
        <v>38.288446875000005</v>
      </c>
      <c r="GU10" s="96">
        <f>'Production Cost Summary'!$C$14/' Margin Analysis'!GT10</f>
        <v>7.9511347376897232</v>
      </c>
      <c r="GV10" s="98">
        <f>'Production Cost Summary'!$D$14/' Margin Analysis'!GT10</f>
        <v>12.944515655546553</v>
      </c>
      <c r="GW10" s="186">
        <f t="shared" si="160"/>
        <v>8.3486914745742098</v>
      </c>
      <c r="GX10" s="187">
        <f t="shared" si="161"/>
        <v>13.591741438323881</v>
      </c>
      <c r="GY10" s="186">
        <f t="shared" si="162"/>
        <v>8.7462482114586955</v>
      </c>
      <c r="GZ10" s="187">
        <f t="shared" si="163"/>
        <v>14.238967221101209</v>
      </c>
      <c r="HA10" s="186">
        <f t="shared" si="164"/>
        <v>9.1438049483431811</v>
      </c>
      <c r="HB10" s="187">
        <f t="shared" si="165"/>
        <v>14.886193003878535</v>
      </c>
      <c r="HC10" s="186">
        <f t="shared" si="166"/>
        <v>9.5413616852276668</v>
      </c>
      <c r="HD10" s="187">
        <f t="shared" si="167"/>
        <v>15.533418786655863</v>
      </c>
      <c r="HE10" s="186">
        <f t="shared" si="168"/>
        <v>9.9389184221121543</v>
      </c>
      <c r="HF10" s="187">
        <f t="shared" si="169"/>
        <v>16.180644569433191</v>
      </c>
      <c r="HG10" s="186">
        <f t="shared" si="170"/>
        <v>10.33647515899664</v>
      </c>
      <c r="HH10" s="187">
        <f t="shared" si="171"/>
        <v>16.827870352210521</v>
      </c>
      <c r="HI10" s="186">
        <f t="shared" si="172"/>
        <v>10.734031895881127</v>
      </c>
      <c r="HJ10" s="187">
        <f t="shared" si="173"/>
        <v>17.475096134987847</v>
      </c>
      <c r="HK10" s="188">
        <f t="shared" si="174"/>
        <v>11.131588632765611</v>
      </c>
      <c r="HL10" s="187">
        <f t="shared" si="175"/>
        <v>18.122321917765174</v>
      </c>
      <c r="HN10" s="156">
        <f t="shared" si="347"/>
        <v>35.735883750000006</v>
      </c>
      <c r="HO10" s="96">
        <f>'Production Cost Summary'!$C$15/' Margin Analysis'!HN10</f>
        <v>9.521186110305722</v>
      </c>
      <c r="HP10" s="98">
        <f>'Production Cost Summary'!$D$15/' Margin Analysis'!HN10</f>
        <v>14.871237093723755</v>
      </c>
      <c r="HQ10" s="186">
        <f t="shared" si="176"/>
        <v>9.9972454158210091</v>
      </c>
      <c r="HR10" s="187">
        <f t="shared" si="177"/>
        <v>15.614798948409943</v>
      </c>
      <c r="HS10" s="186">
        <f t="shared" si="178"/>
        <v>10.473304721336294</v>
      </c>
      <c r="HT10" s="187">
        <f t="shared" si="179"/>
        <v>16.358360803096133</v>
      </c>
      <c r="HU10" s="186">
        <f t="shared" si="180"/>
        <v>10.94936402685158</v>
      </c>
      <c r="HV10" s="187">
        <f t="shared" si="181"/>
        <v>17.101922657782318</v>
      </c>
      <c r="HW10" s="186">
        <f t="shared" si="182"/>
        <v>11.425423332366867</v>
      </c>
      <c r="HX10" s="187">
        <f t="shared" si="183"/>
        <v>17.845484512468506</v>
      </c>
      <c r="HY10" s="186">
        <f t="shared" si="184"/>
        <v>11.901482637882152</v>
      </c>
      <c r="HZ10" s="187">
        <f t="shared" si="185"/>
        <v>18.589046367154694</v>
      </c>
      <c r="IA10" s="186">
        <f t="shared" si="186"/>
        <v>12.377541943397439</v>
      </c>
      <c r="IB10" s="187">
        <f t="shared" si="187"/>
        <v>19.332608221840882</v>
      </c>
      <c r="IC10" s="186">
        <f t="shared" si="188"/>
        <v>12.853601248912726</v>
      </c>
      <c r="ID10" s="187">
        <f t="shared" si="189"/>
        <v>20.07617007652707</v>
      </c>
      <c r="IE10" s="188">
        <f t="shared" si="190"/>
        <v>13.32966055442801</v>
      </c>
      <c r="IF10" s="187">
        <f t="shared" si="191"/>
        <v>20.819731931213255</v>
      </c>
      <c r="IH10" s="156">
        <f t="shared" si="348"/>
        <v>19.144223437500003</v>
      </c>
      <c r="II10" s="96">
        <f>'Production Cost Summary'!$C$16/' Margin Analysis'!IH10</f>
        <v>14.109195960955256</v>
      </c>
      <c r="IJ10" s="98">
        <f>'Production Cost Summary'!$D$16/' Margin Analysis'!IH10</f>
        <v>24.095957796668916</v>
      </c>
      <c r="IK10" s="186">
        <f t="shared" si="192"/>
        <v>14.814655759003021</v>
      </c>
      <c r="IL10" s="187">
        <f t="shared" si="193"/>
        <v>25.300755686502363</v>
      </c>
      <c r="IM10" s="186">
        <f t="shared" si="194"/>
        <v>15.520115557050783</v>
      </c>
      <c r="IN10" s="187">
        <f t="shared" si="195"/>
        <v>26.50555357633581</v>
      </c>
      <c r="IO10" s="186">
        <f t="shared" si="196"/>
        <v>16.225575355098545</v>
      </c>
      <c r="IP10" s="187">
        <f t="shared" si="197"/>
        <v>27.71035146616925</v>
      </c>
      <c r="IQ10" s="186">
        <f t="shared" si="198"/>
        <v>16.931035153146308</v>
      </c>
      <c r="IR10" s="187">
        <f t="shared" si="199"/>
        <v>28.915149356002697</v>
      </c>
      <c r="IS10" s="186">
        <f t="shared" si="200"/>
        <v>17.63649495119407</v>
      </c>
      <c r="IT10" s="187">
        <f t="shared" si="201"/>
        <v>30.119947245836144</v>
      </c>
      <c r="IU10" s="186">
        <f t="shared" si="202"/>
        <v>18.341954749241832</v>
      </c>
      <c r="IV10" s="187">
        <f t="shared" si="203"/>
        <v>31.324745135669591</v>
      </c>
      <c r="IW10" s="186">
        <f t="shared" si="204"/>
        <v>19.047414547289598</v>
      </c>
      <c r="IX10" s="187">
        <f t="shared" si="205"/>
        <v>32.529543025503038</v>
      </c>
      <c r="IY10" s="188">
        <f t="shared" si="206"/>
        <v>19.752874345337357</v>
      </c>
      <c r="IZ10" s="187">
        <f t="shared" si="207"/>
        <v>33.734340915336482</v>
      </c>
      <c r="JB10" s="156">
        <f t="shared" si="349"/>
        <v>35.735883750000006</v>
      </c>
      <c r="JC10" s="96">
        <f>'Production Cost Summary'!$C$17/' Margin Analysis'!JB10</f>
        <v>9.2046359424369903</v>
      </c>
      <c r="JD10" s="98">
        <f>'Production Cost Summary'!$D$17/' Margin Analysis'!JB10</f>
        <v>14.554686925855025</v>
      </c>
      <c r="JE10" s="186">
        <f t="shared" si="208"/>
        <v>9.66486773955884</v>
      </c>
      <c r="JF10" s="187">
        <f t="shared" si="209"/>
        <v>15.282421272147777</v>
      </c>
      <c r="JG10" s="186">
        <f t="shared" si="210"/>
        <v>10.12509953668069</v>
      </c>
      <c r="JH10" s="187">
        <f t="shared" si="211"/>
        <v>16.010155618440528</v>
      </c>
      <c r="JI10" s="186">
        <f t="shared" si="212"/>
        <v>10.585331333802538</v>
      </c>
      <c r="JJ10" s="187">
        <f t="shared" si="213"/>
        <v>16.737889964733277</v>
      </c>
      <c r="JK10" s="186">
        <f t="shared" si="214"/>
        <v>11.045563130924387</v>
      </c>
      <c r="JL10" s="187">
        <f t="shared" si="215"/>
        <v>17.46562431102603</v>
      </c>
      <c r="JM10" s="186">
        <f t="shared" si="216"/>
        <v>11.505794928046239</v>
      </c>
      <c r="JN10" s="187">
        <f t="shared" si="217"/>
        <v>18.193358657318782</v>
      </c>
      <c r="JO10" s="186">
        <f t="shared" si="218"/>
        <v>11.966026725168089</v>
      </c>
      <c r="JP10" s="187">
        <f t="shared" si="219"/>
        <v>18.921093003611531</v>
      </c>
      <c r="JQ10" s="186">
        <f t="shared" si="220"/>
        <v>12.426258522289938</v>
      </c>
      <c r="JR10" s="187">
        <f t="shared" si="221"/>
        <v>19.648827349904284</v>
      </c>
      <c r="JS10" s="188">
        <f t="shared" si="222"/>
        <v>12.886490319411786</v>
      </c>
      <c r="JT10" s="187">
        <f t="shared" si="223"/>
        <v>20.376561696197033</v>
      </c>
      <c r="JV10" s="156">
        <f t="shared" si="350"/>
        <v>893.39709375000018</v>
      </c>
      <c r="JW10" s="96">
        <f>'Production Cost Summary'!$C$18/' Margin Analysis'!JV10</f>
        <v>0.31707628889966927</v>
      </c>
      <c r="JX10" s="98">
        <f>'Production Cost Summary'!$D$18/' Margin Analysis'!JV10</f>
        <v>0.53107832823639056</v>
      </c>
      <c r="JY10" s="186">
        <f t="shared" si="224"/>
        <v>0.33293010334465273</v>
      </c>
      <c r="JZ10" s="187">
        <f t="shared" si="225"/>
        <v>0.55763224464821015</v>
      </c>
      <c r="KA10" s="186">
        <f t="shared" si="226"/>
        <v>0.34878391778963624</v>
      </c>
      <c r="KB10" s="187">
        <f t="shared" si="227"/>
        <v>0.58418616106002963</v>
      </c>
      <c r="KC10" s="186">
        <f t="shared" si="228"/>
        <v>0.36463773223461965</v>
      </c>
      <c r="KD10" s="187">
        <f t="shared" si="229"/>
        <v>0.61074007747184911</v>
      </c>
      <c r="KE10" s="186">
        <f t="shared" si="230"/>
        <v>0.38049154667960311</v>
      </c>
      <c r="KF10" s="187">
        <f t="shared" si="231"/>
        <v>0.6372939938836687</v>
      </c>
      <c r="KG10" s="186">
        <f t="shared" si="232"/>
        <v>0.39634536112458657</v>
      </c>
      <c r="KH10" s="187">
        <f t="shared" si="233"/>
        <v>0.66384791029548817</v>
      </c>
      <c r="KI10" s="186">
        <f t="shared" si="234"/>
        <v>0.41219917556957009</v>
      </c>
      <c r="KJ10" s="187">
        <f t="shared" si="235"/>
        <v>0.69040182670730776</v>
      </c>
      <c r="KK10" s="186">
        <f t="shared" si="236"/>
        <v>0.42805299001455355</v>
      </c>
      <c r="KL10" s="187">
        <f t="shared" si="237"/>
        <v>0.71695574311912735</v>
      </c>
      <c r="KM10" s="188">
        <f t="shared" si="238"/>
        <v>0.44390680445953695</v>
      </c>
      <c r="KN10" s="187">
        <f t="shared" si="239"/>
        <v>0.74350965953094672</v>
      </c>
      <c r="KP10" s="156">
        <f t="shared" si="351"/>
        <v>893.39709375000018</v>
      </c>
      <c r="KQ10" s="96">
        <f>'Production Cost Summary'!$C$19/' Margin Analysis'!KP10</f>
        <v>0.35550244367469991</v>
      </c>
      <c r="KR10" s="98">
        <f>'Production Cost Summary'!$D$19/' Margin Analysis'!KP10</f>
        <v>0.5695044830114212</v>
      </c>
      <c r="KS10" s="186">
        <f t="shared" si="240"/>
        <v>0.37327756585843491</v>
      </c>
      <c r="KT10" s="187">
        <f t="shared" si="241"/>
        <v>0.59797970716199234</v>
      </c>
      <c r="KU10" s="186">
        <f t="shared" si="242"/>
        <v>0.39105268804216992</v>
      </c>
      <c r="KV10" s="187">
        <f t="shared" si="243"/>
        <v>0.62645493131256336</v>
      </c>
      <c r="KW10" s="186">
        <f t="shared" si="244"/>
        <v>0.40882781022590486</v>
      </c>
      <c r="KX10" s="187">
        <f t="shared" si="245"/>
        <v>0.65493015546313438</v>
      </c>
      <c r="KY10" s="186">
        <f t="shared" si="246"/>
        <v>0.42660293240963987</v>
      </c>
      <c r="KZ10" s="187">
        <f t="shared" si="247"/>
        <v>0.6834053796137054</v>
      </c>
      <c r="LA10" s="186">
        <f t="shared" si="248"/>
        <v>0.44437805459337487</v>
      </c>
      <c r="LB10" s="187">
        <f t="shared" si="249"/>
        <v>0.71188060376427653</v>
      </c>
      <c r="LC10" s="186">
        <f t="shared" si="250"/>
        <v>0.46215317677710988</v>
      </c>
      <c r="LD10" s="187">
        <f t="shared" si="251"/>
        <v>0.74035582791484755</v>
      </c>
      <c r="LE10" s="186">
        <f t="shared" si="252"/>
        <v>0.47992829896084493</v>
      </c>
      <c r="LF10" s="187">
        <f t="shared" si="253"/>
        <v>0.76883105206541869</v>
      </c>
      <c r="LG10" s="188">
        <f t="shared" si="254"/>
        <v>0.49770342114457983</v>
      </c>
      <c r="LH10" s="187">
        <f t="shared" si="255"/>
        <v>0.7973062762159896</v>
      </c>
      <c r="LJ10" s="156">
        <f t="shared" si="352"/>
        <v>893.39709375000018</v>
      </c>
      <c r="LK10" s="96">
        <f>'Production Cost Summary'!$C$20/' Margin Analysis'!LJ10</f>
        <v>0.35061693416215006</v>
      </c>
      <c r="LL10" s="98">
        <f>'Production Cost Summary'!$D$20/' Margin Analysis'!LJ10</f>
        <v>0.56461897349887136</v>
      </c>
      <c r="LM10" s="186">
        <f t="shared" si="256"/>
        <v>0.36814778087025757</v>
      </c>
      <c r="LN10" s="187">
        <f t="shared" si="257"/>
        <v>0.59284992217381494</v>
      </c>
      <c r="LO10" s="186">
        <f t="shared" si="258"/>
        <v>0.38567862757836507</v>
      </c>
      <c r="LP10" s="187">
        <f t="shared" si="259"/>
        <v>0.62108087084875852</v>
      </c>
      <c r="LQ10" s="186">
        <f t="shared" si="260"/>
        <v>0.40320947428647252</v>
      </c>
      <c r="LR10" s="187">
        <f t="shared" si="261"/>
        <v>0.64931181952370198</v>
      </c>
      <c r="LS10" s="186">
        <f t="shared" si="262"/>
        <v>0.42074032099458009</v>
      </c>
      <c r="LT10" s="187">
        <f t="shared" si="263"/>
        <v>0.67754276819864556</v>
      </c>
      <c r="LU10" s="186">
        <f t="shared" si="264"/>
        <v>0.43827116770268759</v>
      </c>
      <c r="LV10" s="187">
        <f t="shared" si="265"/>
        <v>0.70577371687358914</v>
      </c>
      <c r="LW10" s="186">
        <f t="shared" si="266"/>
        <v>0.4558020144107951</v>
      </c>
      <c r="LX10" s="187">
        <f t="shared" si="267"/>
        <v>0.73400466554853283</v>
      </c>
      <c r="LY10" s="186">
        <f t="shared" si="268"/>
        <v>0.4733328611189026</v>
      </c>
      <c r="LZ10" s="187">
        <f t="shared" si="269"/>
        <v>0.76223561422347641</v>
      </c>
      <c r="MA10" s="188">
        <f t="shared" si="270"/>
        <v>0.49086370782701005</v>
      </c>
      <c r="MB10" s="187">
        <f t="shared" si="271"/>
        <v>0.79046656289841988</v>
      </c>
      <c r="MD10" s="156">
        <f t="shared" si="353"/>
        <v>31.907039062500004</v>
      </c>
      <c r="ME10" s="96">
        <f>'Production Cost Summary'!$C$21/' Margin Analysis'!MD10</f>
        <v>9.8481186983377746</v>
      </c>
      <c r="MF10" s="98">
        <f>'Production Cost Summary'!$D$21/' Margin Analysis'!MD10</f>
        <v>15.840175799765971</v>
      </c>
      <c r="MG10" s="186">
        <f t="shared" si="272"/>
        <v>10.340524633254663</v>
      </c>
      <c r="MH10" s="187">
        <f t="shared" si="273"/>
        <v>16.632184589754271</v>
      </c>
      <c r="MI10" s="186">
        <f t="shared" si="274"/>
        <v>10.832930568171554</v>
      </c>
      <c r="MJ10" s="187">
        <f t="shared" si="275"/>
        <v>17.424193379742569</v>
      </c>
      <c r="MK10" s="186">
        <f t="shared" si="276"/>
        <v>11.32533650308844</v>
      </c>
      <c r="ML10" s="187">
        <f t="shared" si="277"/>
        <v>18.216202169730867</v>
      </c>
      <c r="MM10" s="186">
        <f t="shared" si="278"/>
        <v>11.817742438005329</v>
      </c>
      <c r="MN10" s="187">
        <f t="shared" si="279"/>
        <v>19.008210959719165</v>
      </c>
      <c r="MO10" s="186">
        <f t="shared" si="280"/>
        <v>12.310148372922217</v>
      </c>
      <c r="MP10" s="187">
        <f t="shared" si="281"/>
        <v>19.800219749707463</v>
      </c>
      <c r="MQ10" s="186">
        <f t="shared" si="282"/>
        <v>12.802554307839108</v>
      </c>
      <c r="MR10" s="187">
        <f t="shared" si="283"/>
        <v>20.592228539695764</v>
      </c>
      <c r="MS10" s="186">
        <f t="shared" si="284"/>
        <v>13.294960242755996</v>
      </c>
      <c r="MT10" s="187">
        <f t="shared" si="285"/>
        <v>21.384237329684062</v>
      </c>
      <c r="MU10" s="188">
        <f t="shared" si="286"/>
        <v>13.787366177672883</v>
      </c>
      <c r="MV10" s="187">
        <f t="shared" si="287"/>
        <v>22.17624611967236</v>
      </c>
      <c r="MX10" s="156">
        <f t="shared" si="354"/>
        <v>893.39709375000018</v>
      </c>
      <c r="MY10" s="96">
        <f>'Production Cost Summary'!$C$22/' Margin Analysis'!MX10</f>
        <v>0.3830713043440544</v>
      </c>
      <c r="MZ10" s="98">
        <f>'Production Cost Summary'!$D$22/' Margin Analysis'!MX10</f>
        <v>0.5970733436807758</v>
      </c>
      <c r="NA10" s="186">
        <f t="shared" si="288"/>
        <v>0.40222486956125714</v>
      </c>
      <c r="NB10" s="187">
        <f t="shared" si="289"/>
        <v>0.62692701086481462</v>
      </c>
      <c r="NC10" s="186">
        <f t="shared" si="290"/>
        <v>0.42137843477845988</v>
      </c>
      <c r="ND10" s="187">
        <f t="shared" si="291"/>
        <v>0.65678067804885343</v>
      </c>
      <c r="NE10" s="186">
        <f t="shared" si="292"/>
        <v>0.4405319999956625</v>
      </c>
      <c r="NF10" s="187">
        <f t="shared" si="293"/>
        <v>0.68663434523289213</v>
      </c>
      <c r="NG10" s="186">
        <f t="shared" si="294"/>
        <v>0.45968556521286524</v>
      </c>
      <c r="NH10" s="187">
        <f t="shared" si="295"/>
        <v>0.71648801241693094</v>
      </c>
      <c r="NI10" s="186">
        <f t="shared" si="296"/>
        <v>0.47883913043006798</v>
      </c>
      <c r="NJ10" s="187">
        <f t="shared" si="297"/>
        <v>0.74634167960096975</v>
      </c>
      <c r="NK10" s="186">
        <f t="shared" si="298"/>
        <v>0.49799269564727072</v>
      </c>
      <c r="NL10" s="187">
        <f t="shared" si="299"/>
        <v>0.77619534678500857</v>
      </c>
      <c r="NM10" s="186">
        <f t="shared" si="300"/>
        <v>0.51714626086447346</v>
      </c>
      <c r="NN10" s="187">
        <f t="shared" si="301"/>
        <v>0.80604901396904738</v>
      </c>
      <c r="NO10" s="188">
        <f t="shared" si="302"/>
        <v>0.53629982608167615</v>
      </c>
      <c r="NP10" s="187">
        <f t="shared" si="303"/>
        <v>0.83590268115308608</v>
      </c>
      <c r="NR10" s="156">
        <f t="shared" si="355"/>
        <v>765.76893750000011</v>
      </c>
      <c r="NS10" s="96">
        <f>'Production Cost Summary'!$C$23/' Margin Analysis'!NR10</f>
        <v>0.39411293044254608</v>
      </c>
      <c r="NT10" s="98">
        <f>'Production Cost Summary'!$D$23/' Margin Analysis'!NR10</f>
        <v>0.64378197633538758</v>
      </c>
      <c r="NU10" s="186">
        <f t="shared" si="304"/>
        <v>0.41381857696467339</v>
      </c>
      <c r="NV10" s="187">
        <f t="shared" si="305"/>
        <v>0.67597107515215704</v>
      </c>
      <c r="NW10" s="186">
        <f t="shared" si="306"/>
        <v>0.43352422348680075</v>
      </c>
      <c r="NX10" s="187">
        <f t="shared" si="307"/>
        <v>0.70816017396892639</v>
      </c>
      <c r="NY10" s="186">
        <f t="shared" si="308"/>
        <v>0.45322987000892795</v>
      </c>
      <c r="NZ10" s="187">
        <f t="shared" si="309"/>
        <v>0.74034927278569562</v>
      </c>
      <c r="OA10" s="186">
        <f t="shared" si="310"/>
        <v>0.47293551653105526</v>
      </c>
      <c r="OB10" s="187">
        <f t="shared" si="311"/>
        <v>0.77253837160246508</v>
      </c>
      <c r="OC10" s="186">
        <f t="shared" si="312"/>
        <v>0.49264116305318262</v>
      </c>
      <c r="OD10" s="187">
        <f t="shared" si="313"/>
        <v>0.80472747041923443</v>
      </c>
      <c r="OE10" s="186">
        <f t="shared" si="314"/>
        <v>0.51234680957530998</v>
      </c>
      <c r="OF10" s="187">
        <f t="shared" si="315"/>
        <v>0.83691656923600388</v>
      </c>
      <c r="OG10" s="186">
        <f t="shared" si="316"/>
        <v>0.53205245609743723</v>
      </c>
      <c r="OH10" s="187">
        <f t="shared" si="317"/>
        <v>0.86910566805277334</v>
      </c>
      <c r="OI10" s="188">
        <f t="shared" si="318"/>
        <v>0.55175810261956448</v>
      </c>
      <c r="OJ10" s="187">
        <f t="shared" si="319"/>
        <v>0.90129476686954257</v>
      </c>
      <c r="OL10" s="156">
        <f t="shared" si="356"/>
        <v>510.51262500000007</v>
      </c>
      <c r="OM10" s="96">
        <f>'Production Cost Summary'!$C$24/' Margin Analysis'!OL10</f>
        <v>0.57576797439632366</v>
      </c>
      <c r="ON10" s="98">
        <f>'Production Cost Summary'!$D$24/' Margin Analysis'!OL10</f>
        <v>0.95027154323558594</v>
      </c>
      <c r="OO10" s="186">
        <f t="shared" si="320"/>
        <v>0.60455637311613986</v>
      </c>
      <c r="OP10" s="187">
        <f t="shared" si="321"/>
        <v>0.99778512039736522</v>
      </c>
      <c r="OQ10" s="186">
        <f t="shared" si="322"/>
        <v>0.63334477183595606</v>
      </c>
      <c r="OR10" s="187">
        <f t="shared" si="323"/>
        <v>1.0452986975591445</v>
      </c>
      <c r="OS10" s="186">
        <f t="shared" si="324"/>
        <v>0.66213317055577214</v>
      </c>
      <c r="OT10" s="187">
        <f t="shared" si="325"/>
        <v>1.0928122747209237</v>
      </c>
      <c r="OU10" s="186">
        <f t="shared" si="326"/>
        <v>0.69092156927558834</v>
      </c>
      <c r="OV10" s="187">
        <f t="shared" si="327"/>
        <v>1.1403258518827031</v>
      </c>
      <c r="OW10" s="186">
        <f t="shared" si="328"/>
        <v>0.71970996799540454</v>
      </c>
      <c r="OX10" s="187">
        <f t="shared" si="329"/>
        <v>1.1878394290444825</v>
      </c>
      <c r="OY10" s="186">
        <f t="shared" si="330"/>
        <v>0.74849836671522074</v>
      </c>
      <c r="OZ10" s="187">
        <f t="shared" si="331"/>
        <v>1.2353530062062617</v>
      </c>
      <c r="PA10" s="186">
        <f t="shared" si="332"/>
        <v>0.77728676543503694</v>
      </c>
      <c r="PB10" s="187">
        <f t="shared" si="333"/>
        <v>1.282866583368041</v>
      </c>
      <c r="PC10" s="188">
        <f t="shared" si="334"/>
        <v>0.80607516415485303</v>
      </c>
      <c r="PD10" s="187">
        <f t="shared" si="335"/>
        <v>1.3303801605298202</v>
      </c>
    </row>
    <row r="11" spans="2:420" ht="26" thickBot="1" x14ac:dyDescent="0.8">
      <c r="B11" s="155">
        <f t="shared" si="336"/>
        <v>26.801912812500007</v>
      </c>
      <c r="C11" s="92">
        <f>'Production Cost Summary'!$C$4/' Margin Analysis'!B11</f>
        <v>14.918226277249962</v>
      </c>
      <c r="D11" s="169">
        <f>'Production Cost Summary'!$D$4/' Margin Analysis'!B11</f>
        <v>22.051627588474009</v>
      </c>
      <c r="E11" s="171">
        <f t="shared" si="0"/>
        <v>15.664137591112461</v>
      </c>
      <c r="F11" s="172">
        <f t="shared" si="1"/>
        <v>23.154208967897709</v>
      </c>
      <c r="G11" s="171">
        <f t="shared" si="2"/>
        <v>16.41004890497496</v>
      </c>
      <c r="H11" s="172">
        <f t="shared" si="3"/>
        <v>24.256790347321413</v>
      </c>
      <c r="I11" s="171">
        <f t="shared" si="4"/>
        <v>17.155960218837457</v>
      </c>
      <c r="J11" s="172">
        <f t="shared" si="5"/>
        <v>25.35937172674511</v>
      </c>
      <c r="K11" s="171">
        <f t="shared" si="6"/>
        <v>17.901871532699953</v>
      </c>
      <c r="L11" s="172">
        <f t="shared" si="7"/>
        <v>26.46195310616881</v>
      </c>
      <c r="M11" s="171">
        <f t="shared" si="8"/>
        <v>18.647782846562453</v>
      </c>
      <c r="N11" s="172">
        <f t="shared" si="9"/>
        <v>27.56453448559251</v>
      </c>
      <c r="O11" s="171">
        <f t="shared" si="10"/>
        <v>19.393694160424953</v>
      </c>
      <c r="P11" s="172">
        <f t="shared" si="11"/>
        <v>28.667115865016214</v>
      </c>
      <c r="Q11" s="171">
        <f t="shared" si="12"/>
        <v>20.13960547428745</v>
      </c>
      <c r="R11" s="172">
        <f t="shared" si="13"/>
        <v>29.769697244439914</v>
      </c>
      <c r="S11" s="173">
        <f t="shared" si="14"/>
        <v>20.885516788149946</v>
      </c>
      <c r="T11" s="172">
        <f t="shared" si="15"/>
        <v>30.872278623863611</v>
      </c>
      <c r="V11" s="155">
        <f t="shared" si="337"/>
        <v>37.522677937500006</v>
      </c>
      <c r="W11" s="92">
        <f>'Production Cost Summary'!$C$5/' Margin Analysis'!V11</f>
        <v>8.9282726717431249</v>
      </c>
      <c r="X11" s="94">
        <f>'Production Cost Summary'!$D$5/' Margin Analysis'!V11</f>
        <v>14.023559322617441</v>
      </c>
      <c r="Y11" s="171">
        <f t="shared" si="16"/>
        <v>9.3746863053302807</v>
      </c>
      <c r="Z11" s="172">
        <f t="shared" si="17"/>
        <v>14.724737288748313</v>
      </c>
      <c r="AA11" s="171">
        <f t="shared" si="18"/>
        <v>9.8210999389174383</v>
      </c>
      <c r="AB11" s="172">
        <f t="shared" si="19"/>
        <v>15.425915254879186</v>
      </c>
      <c r="AC11" s="171">
        <f t="shared" si="20"/>
        <v>10.267513572504592</v>
      </c>
      <c r="AD11" s="172">
        <f t="shared" si="21"/>
        <v>16.127093221010057</v>
      </c>
      <c r="AE11" s="171">
        <f t="shared" si="22"/>
        <v>10.71392720609175</v>
      </c>
      <c r="AF11" s="172">
        <f t="shared" si="23"/>
        <v>16.828271187140928</v>
      </c>
      <c r="AG11" s="171">
        <f t="shared" si="24"/>
        <v>11.160340839678906</v>
      </c>
      <c r="AH11" s="172">
        <f t="shared" si="25"/>
        <v>17.529449153271802</v>
      </c>
      <c r="AI11" s="171">
        <f t="shared" si="26"/>
        <v>11.606754473266063</v>
      </c>
      <c r="AJ11" s="172">
        <f t="shared" si="27"/>
        <v>18.230627119402673</v>
      </c>
      <c r="AK11" s="171">
        <f t="shared" si="28"/>
        <v>12.053168106853219</v>
      </c>
      <c r="AL11" s="172">
        <f t="shared" si="29"/>
        <v>18.931805085533547</v>
      </c>
      <c r="AM11" s="173">
        <f t="shared" si="30"/>
        <v>12.499581740440375</v>
      </c>
      <c r="AN11" s="172">
        <f t="shared" si="31"/>
        <v>19.632983051664414</v>
      </c>
      <c r="AP11" s="155">
        <f t="shared" si="338"/>
        <v>26.801912812500007</v>
      </c>
      <c r="AQ11" s="92">
        <f>'Production Cost Summary'!$C$6/' Margin Analysis'!AP11</f>
        <v>10.74859104330951</v>
      </c>
      <c r="AR11" s="94">
        <f>'Production Cost Summary'!$D$6/' Margin Analysis'!AP11</f>
        <v>17.881992354533551</v>
      </c>
      <c r="AS11" s="171">
        <f t="shared" si="32"/>
        <v>11.286020595474985</v>
      </c>
      <c r="AT11" s="172">
        <f t="shared" si="33"/>
        <v>18.776091972260229</v>
      </c>
      <c r="AU11" s="171">
        <f t="shared" si="34"/>
        <v>11.823450147640463</v>
      </c>
      <c r="AV11" s="172">
        <f t="shared" si="35"/>
        <v>19.670191589986906</v>
      </c>
      <c r="AW11" s="171">
        <f t="shared" si="36"/>
        <v>12.360879699805935</v>
      </c>
      <c r="AX11" s="172">
        <f t="shared" si="37"/>
        <v>20.564291207713584</v>
      </c>
      <c r="AY11" s="171">
        <f t="shared" si="38"/>
        <v>12.898309251971412</v>
      </c>
      <c r="AZ11" s="172">
        <f t="shared" si="39"/>
        <v>21.458390825440262</v>
      </c>
      <c r="BA11" s="171">
        <f t="shared" si="40"/>
        <v>13.435738804136887</v>
      </c>
      <c r="BB11" s="172">
        <f t="shared" si="41"/>
        <v>22.352490443166939</v>
      </c>
      <c r="BC11" s="171">
        <f t="shared" si="42"/>
        <v>13.973168356302363</v>
      </c>
      <c r="BD11" s="172">
        <f t="shared" si="43"/>
        <v>23.246590060893617</v>
      </c>
      <c r="BE11" s="171">
        <f t="shared" si="44"/>
        <v>14.51059790846784</v>
      </c>
      <c r="BF11" s="172">
        <f t="shared" si="45"/>
        <v>24.140689678620294</v>
      </c>
      <c r="BG11" s="173">
        <f t="shared" si="46"/>
        <v>15.048027460633312</v>
      </c>
      <c r="BH11" s="172">
        <f t="shared" si="47"/>
        <v>25.034789296346972</v>
      </c>
      <c r="BJ11" s="155">
        <f t="shared" si="339"/>
        <v>77.725547156250002</v>
      </c>
      <c r="BK11" s="92">
        <f>'Production Cost Summary'!$C$7/' Margin Analysis'!BJ11</f>
        <v>3.8066866149582093</v>
      </c>
      <c r="BL11" s="94">
        <f>'Production Cost Summary'!$D$7/' Margin Analysis'!BJ11</f>
        <v>6.2701031749612053</v>
      </c>
      <c r="BM11" s="171">
        <f t="shared" si="48"/>
        <v>3.9970209457061201</v>
      </c>
      <c r="BN11" s="172">
        <f t="shared" si="49"/>
        <v>6.5836083337092655</v>
      </c>
      <c r="BO11" s="171">
        <f t="shared" si="50"/>
        <v>4.1873552764540305</v>
      </c>
      <c r="BP11" s="172">
        <f t="shared" si="51"/>
        <v>6.8971134924573265</v>
      </c>
      <c r="BQ11" s="171">
        <f t="shared" si="52"/>
        <v>4.3776896072019404</v>
      </c>
      <c r="BR11" s="172">
        <f t="shared" si="53"/>
        <v>7.2106186512053858</v>
      </c>
      <c r="BS11" s="171">
        <f t="shared" si="54"/>
        <v>4.5680239379498513</v>
      </c>
      <c r="BT11" s="172">
        <f t="shared" si="55"/>
        <v>7.524123809953446</v>
      </c>
      <c r="BU11" s="171">
        <f t="shared" si="56"/>
        <v>4.7583582686977612</v>
      </c>
      <c r="BV11" s="172">
        <f t="shared" si="57"/>
        <v>7.837628968701507</v>
      </c>
      <c r="BW11" s="171">
        <f t="shared" si="58"/>
        <v>4.9486925994456721</v>
      </c>
      <c r="BX11" s="172">
        <f t="shared" si="59"/>
        <v>8.1511341274495663</v>
      </c>
      <c r="BY11" s="171">
        <f t="shared" si="60"/>
        <v>5.1390269301935829</v>
      </c>
      <c r="BZ11" s="172">
        <f t="shared" si="61"/>
        <v>8.4646392861976274</v>
      </c>
      <c r="CA11" s="173">
        <f t="shared" si="62"/>
        <v>5.3293612609414929</v>
      </c>
      <c r="CB11" s="172">
        <f t="shared" si="63"/>
        <v>8.7781444449456867</v>
      </c>
      <c r="CD11" s="155">
        <f t="shared" si="340"/>
        <v>77.725547156250002</v>
      </c>
      <c r="CE11" s="92">
        <f>'Production Cost Summary'!$C$8/' Margin Analysis'!CD11</f>
        <v>7.5124668961953676</v>
      </c>
      <c r="CF11" s="94">
        <f>'Production Cost Summary'!$D$8/' Margin Analysis'!CD11</f>
        <v>9.975883456198364</v>
      </c>
      <c r="CG11" s="171">
        <f t="shared" si="64"/>
        <v>7.8880902410051359</v>
      </c>
      <c r="CH11" s="172">
        <f t="shared" si="65"/>
        <v>10.474677629008283</v>
      </c>
      <c r="CI11" s="171">
        <f t="shared" si="66"/>
        <v>8.2637135858149051</v>
      </c>
      <c r="CJ11" s="172">
        <f t="shared" si="67"/>
        <v>10.973471801818201</v>
      </c>
      <c r="CK11" s="171">
        <f t="shared" si="68"/>
        <v>8.6393369306246726</v>
      </c>
      <c r="CL11" s="172">
        <f t="shared" si="69"/>
        <v>11.472265974628117</v>
      </c>
      <c r="CM11" s="171">
        <f t="shared" si="70"/>
        <v>9.01496027543444</v>
      </c>
      <c r="CN11" s="172">
        <f t="shared" si="71"/>
        <v>11.971060147438036</v>
      </c>
      <c r="CO11" s="171">
        <f t="shared" si="72"/>
        <v>9.3905836202442092</v>
      </c>
      <c r="CP11" s="172">
        <f t="shared" si="73"/>
        <v>12.469854320247954</v>
      </c>
      <c r="CQ11" s="171">
        <f t="shared" si="74"/>
        <v>9.7662069650539785</v>
      </c>
      <c r="CR11" s="172">
        <f t="shared" si="75"/>
        <v>12.968648493057874</v>
      </c>
      <c r="CS11" s="171">
        <f t="shared" si="76"/>
        <v>10.141830309863748</v>
      </c>
      <c r="CT11" s="172">
        <f t="shared" si="77"/>
        <v>13.467442665867793</v>
      </c>
      <c r="CU11" s="173">
        <f t="shared" si="78"/>
        <v>10.517453654673513</v>
      </c>
      <c r="CV11" s="172">
        <f t="shared" si="79"/>
        <v>13.966236838677709</v>
      </c>
      <c r="CX11" s="155">
        <f t="shared" si="341"/>
        <v>26.801912812500007</v>
      </c>
      <c r="CY11" s="92">
        <f>'Production Cost Summary'!$C$9/' Margin Analysis'!CX11</f>
        <v>10.949337909312696</v>
      </c>
      <c r="CZ11" s="94">
        <f>'Production Cost Summary'!$D$9/' Margin Analysis'!CX11</f>
        <v>18.082739220536737</v>
      </c>
      <c r="DA11" s="171">
        <f t="shared" si="80"/>
        <v>11.496804804778332</v>
      </c>
      <c r="DB11" s="172">
        <f t="shared" si="81"/>
        <v>18.986876181563574</v>
      </c>
      <c r="DC11" s="171">
        <f t="shared" si="82"/>
        <v>12.044271700243966</v>
      </c>
      <c r="DD11" s="172">
        <f t="shared" si="83"/>
        <v>19.891013142590413</v>
      </c>
      <c r="DE11" s="171">
        <f t="shared" si="84"/>
        <v>12.5917385957096</v>
      </c>
      <c r="DF11" s="172">
        <f t="shared" si="85"/>
        <v>20.795150103617246</v>
      </c>
      <c r="DG11" s="171">
        <f t="shared" si="86"/>
        <v>13.139205491175234</v>
      </c>
      <c r="DH11" s="172">
        <f t="shared" si="87"/>
        <v>21.699287064644086</v>
      </c>
      <c r="DI11" s="171">
        <f t="shared" si="88"/>
        <v>13.68667238664087</v>
      </c>
      <c r="DJ11" s="172">
        <f t="shared" si="89"/>
        <v>22.603424025670922</v>
      </c>
      <c r="DK11" s="171">
        <f t="shared" si="90"/>
        <v>14.234139282106506</v>
      </c>
      <c r="DL11" s="172">
        <f t="shared" si="91"/>
        <v>23.507560986697758</v>
      </c>
      <c r="DM11" s="171">
        <f t="shared" si="92"/>
        <v>14.78160617757214</v>
      </c>
      <c r="DN11" s="172">
        <f t="shared" si="93"/>
        <v>24.411697947724598</v>
      </c>
      <c r="DO11" s="173">
        <f t="shared" si="94"/>
        <v>15.329073073037774</v>
      </c>
      <c r="DP11" s="172">
        <f t="shared" si="95"/>
        <v>25.31583490875143</v>
      </c>
      <c r="DR11" s="155">
        <f t="shared" si="342"/>
        <v>26.801912812500007</v>
      </c>
      <c r="DS11" s="92">
        <f>'Production Cost Summary'!$C$10/' Margin Analysis'!DR11</f>
        <v>11.15824516675996</v>
      </c>
      <c r="DT11" s="94">
        <f>'Production Cost Summary'!$D$10/' Margin Analysis'!DR11</f>
        <v>18.291646477984003</v>
      </c>
      <c r="DU11" s="171">
        <f t="shared" si="96"/>
        <v>11.716157425097958</v>
      </c>
      <c r="DV11" s="172">
        <f t="shared" si="97"/>
        <v>19.206228801883203</v>
      </c>
      <c r="DW11" s="171">
        <f t="shared" si="98"/>
        <v>12.274069683435956</v>
      </c>
      <c r="DX11" s="172">
        <f t="shared" si="99"/>
        <v>20.120811125782403</v>
      </c>
      <c r="DY11" s="171">
        <f t="shared" si="100"/>
        <v>12.831981941773952</v>
      </c>
      <c r="DZ11" s="172">
        <f t="shared" si="101"/>
        <v>21.035393449681603</v>
      </c>
      <c r="EA11" s="171">
        <f t="shared" si="102"/>
        <v>13.389894200111952</v>
      </c>
      <c r="EB11" s="172">
        <f t="shared" si="103"/>
        <v>21.949975773580803</v>
      </c>
      <c r="EC11" s="171">
        <f t="shared" si="104"/>
        <v>13.94780645844995</v>
      </c>
      <c r="ED11" s="172">
        <f t="shared" si="105"/>
        <v>22.864558097480003</v>
      </c>
      <c r="EE11" s="171">
        <f t="shared" si="106"/>
        <v>14.505718716787948</v>
      </c>
      <c r="EF11" s="172">
        <f t="shared" si="107"/>
        <v>23.779140421379203</v>
      </c>
      <c r="EG11" s="171">
        <f t="shared" si="108"/>
        <v>15.063630975125946</v>
      </c>
      <c r="EH11" s="172">
        <f t="shared" si="109"/>
        <v>24.693722745278404</v>
      </c>
      <c r="EI11" s="173">
        <f t="shared" si="110"/>
        <v>15.621543233463942</v>
      </c>
      <c r="EJ11" s="172">
        <f t="shared" si="111"/>
        <v>25.608305069177604</v>
      </c>
      <c r="EL11" s="155">
        <f t="shared" si="343"/>
        <v>42.883060500000013</v>
      </c>
      <c r="EM11" s="92">
        <f>'Production Cost Summary'!$C$11/' Margin Analysis'!EL11</f>
        <v>8.5301817485717901</v>
      </c>
      <c r="EN11" s="94">
        <f>'Production Cost Summary'!$D$11/' Margin Analysis'!EL11</f>
        <v>12.988557568086817</v>
      </c>
      <c r="EO11" s="171">
        <f t="shared" si="112"/>
        <v>8.9566908360003801</v>
      </c>
      <c r="EP11" s="172">
        <f t="shared" si="113"/>
        <v>13.637985446491157</v>
      </c>
      <c r="EQ11" s="171">
        <f t="shared" si="114"/>
        <v>9.38319992342897</v>
      </c>
      <c r="ER11" s="172">
        <f t="shared" si="115"/>
        <v>14.2874133248955</v>
      </c>
      <c r="ES11" s="171">
        <f t="shared" si="116"/>
        <v>9.8097090108575582</v>
      </c>
      <c r="ET11" s="172">
        <f t="shared" si="117"/>
        <v>14.936841203299839</v>
      </c>
      <c r="EU11" s="171">
        <f t="shared" si="118"/>
        <v>10.236218098286148</v>
      </c>
      <c r="EV11" s="172">
        <f t="shared" si="119"/>
        <v>15.586269081704179</v>
      </c>
      <c r="EW11" s="171">
        <f t="shared" si="120"/>
        <v>10.662727185714738</v>
      </c>
      <c r="EX11" s="172">
        <f t="shared" si="121"/>
        <v>16.23569696010852</v>
      </c>
      <c r="EY11" s="171">
        <f t="shared" si="122"/>
        <v>11.089236273143328</v>
      </c>
      <c r="EZ11" s="172">
        <f t="shared" si="123"/>
        <v>16.885124838512862</v>
      </c>
      <c r="FA11" s="171">
        <f t="shared" si="124"/>
        <v>11.515745360571918</v>
      </c>
      <c r="FB11" s="172">
        <f t="shared" si="125"/>
        <v>17.534552716917204</v>
      </c>
      <c r="FC11" s="173">
        <f t="shared" si="126"/>
        <v>11.942254448000506</v>
      </c>
      <c r="FD11" s="172">
        <f t="shared" si="127"/>
        <v>18.183980595321543</v>
      </c>
      <c r="FF11" s="155">
        <f t="shared" si="344"/>
        <v>37.522677937500006</v>
      </c>
      <c r="FG11" s="92">
        <f>'Production Cost Summary'!$C$12/' Margin Analysis'!FF11</f>
        <v>8.3821469385496457</v>
      </c>
      <c r="FH11" s="94">
        <f>'Production Cost Summary'!$D$12/' Margin Analysis'!FF11</f>
        <v>13.477433589423962</v>
      </c>
      <c r="FI11" s="171">
        <f t="shared" si="128"/>
        <v>8.8012542854771283</v>
      </c>
      <c r="FJ11" s="172">
        <f t="shared" si="129"/>
        <v>14.151305268895161</v>
      </c>
      <c r="FK11" s="171">
        <f t="shared" si="130"/>
        <v>9.2203616324046109</v>
      </c>
      <c r="FL11" s="172">
        <f t="shared" si="131"/>
        <v>14.825176948366359</v>
      </c>
      <c r="FM11" s="171">
        <f t="shared" si="132"/>
        <v>9.6394689793320918</v>
      </c>
      <c r="FN11" s="172">
        <f t="shared" si="133"/>
        <v>15.499048627837555</v>
      </c>
      <c r="FO11" s="171">
        <f t="shared" si="134"/>
        <v>10.058576326259574</v>
      </c>
      <c r="FP11" s="172">
        <f t="shared" si="135"/>
        <v>16.172920307308754</v>
      </c>
      <c r="FQ11" s="171">
        <f t="shared" si="136"/>
        <v>10.477683673187057</v>
      </c>
      <c r="FR11" s="172">
        <f t="shared" si="137"/>
        <v>16.846791986779952</v>
      </c>
      <c r="FS11" s="171">
        <f t="shared" si="138"/>
        <v>10.89679102011454</v>
      </c>
      <c r="FT11" s="172">
        <f t="shared" si="139"/>
        <v>17.520663666251149</v>
      </c>
      <c r="FU11" s="171">
        <f t="shared" si="140"/>
        <v>11.315898367042022</v>
      </c>
      <c r="FV11" s="172">
        <f t="shared" si="141"/>
        <v>18.19453534572235</v>
      </c>
      <c r="FW11" s="173">
        <f t="shared" si="142"/>
        <v>11.735005713969503</v>
      </c>
      <c r="FX11" s="172">
        <f t="shared" si="143"/>
        <v>18.868407025193545</v>
      </c>
      <c r="FZ11" s="155">
        <f t="shared" si="345"/>
        <v>40.20286921875001</v>
      </c>
      <c r="GA11" s="92">
        <f>'Production Cost Summary'!$C$13/' Margin Analysis'!FZ11</f>
        <v>6.9238913890796887</v>
      </c>
      <c r="GB11" s="94">
        <f>'Production Cost Summary'!$D$13/' Margin Analysis'!FZ11</f>
        <v>11.679492263229051</v>
      </c>
      <c r="GC11" s="171">
        <f t="shared" si="144"/>
        <v>7.2700859585336737</v>
      </c>
      <c r="GD11" s="172">
        <f t="shared" si="145"/>
        <v>12.263466876390504</v>
      </c>
      <c r="GE11" s="171">
        <f t="shared" si="146"/>
        <v>7.6162805279876578</v>
      </c>
      <c r="GF11" s="172">
        <f t="shared" si="147"/>
        <v>12.847441489551956</v>
      </c>
      <c r="GG11" s="171">
        <f t="shared" si="148"/>
        <v>7.9624750974416418</v>
      </c>
      <c r="GH11" s="172">
        <f t="shared" si="149"/>
        <v>13.431416102713408</v>
      </c>
      <c r="GI11" s="171">
        <f t="shared" si="150"/>
        <v>8.3086696668956268</v>
      </c>
      <c r="GJ11" s="172">
        <f t="shared" si="151"/>
        <v>14.01539071587486</v>
      </c>
      <c r="GK11" s="171">
        <f t="shared" si="152"/>
        <v>8.65486423634961</v>
      </c>
      <c r="GL11" s="172">
        <f t="shared" si="153"/>
        <v>14.599365329036313</v>
      </c>
      <c r="GM11" s="171">
        <f t="shared" si="154"/>
        <v>9.001058805803595</v>
      </c>
      <c r="GN11" s="172">
        <f t="shared" si="155"/>
        <v>15.183339942197767</v>
      </c>
      <c r="GO11" s="171">
        <f t="shared" si="156"/>
        <v>9.3472533752575799</v>
      </c>
      <c r="GP11" s="172">
        <f t="shared" si="157"/>
        <v>15.767314555359219</v>
      </c>
      <c r="GQ11" s="173">
        <f t="shared" si="158"/>
        <v>9.6934479447115631</v>
      </c>
      <c r="GR11" s="172">
        <f t="shared" si="159"/>
        <v>16.351289168520669</v>
      </c>
      <c r="GT11" s="155">
        <f t="shared" si="346"/>
        <v>40.20286921875001</v>
      </c>
      <c r="GU11" s="92">
        <f>'Production Cost Summary'!$C$14/' Margin Analysis'!GT11</f>
        <v>7.5725092739902111</v>
      </c>
      <c r="GV11" s="94">
        <f>'Production Cost Summary'!$D$14/' Margin Analysis'!GT11</f>
        <v>12.328110148139572</v>
      </c>
      <c r="GW11" s="171">
        <f t="shared" si="160"/>
        <v>7.9511347376897223</v>
      </c>
      <c r="GX11" s="172">
        <f t="shared" si="161"/>
        <v>12.944515655546551</v>
      </c>
      <c r="GY11" s="171">
        <f t="shared" si="162"/>
        <v>8.3297602013892327</v>
      </c>
      <c r="GZ11" s="172">
        <f t="shared" si="163"/>
        <v>13.56092116295353</v>
      </c>
      <c r="HA11" s="171">
        <f t="shared" si="164"/>
        <v>8.7083856650887412</v>
      </c>
      <c r="HB11" s="172">
        <f t="shared" si="165"/>
        <v>14.177326670360507</v>
      </c>
      <c r="HC11" s="171">
        <f t="shared" si="166"/>
        <v>9.0870111287882533</v>
      </c>
      <c r="HD11" s="172">
        <f t="shared" si="167"/>
        <v>14.793732177767486</v>
      </c>
      <c r="HE11" s="171">
        <f t="shared" si="168"/>
        <v>9.4656365924877637</v>
      </c>
      <c r="HF11" s="172">
        <f t="shared" si="169"/>
        <v>15.410137685174465</v>
      </c>
      <c r="HG11" s="171">
        <f t="shared" si="170"/>
        <v>9.844262056187274</v>
      </c>
      <c r="HH11" s="172">
        <f t="shared" si="171"/>
        <v>16.026543192581446</v>
      </c>
      <c r="HI11" s="171">
        <f t="shared" si="172"/>
        <v>10.222887519886786</v>
      </c>
      <c r="HJ11" s="172">
        <f t="shared" si="173"/>
        <v>16.642948699988423</v>
      </c>
      <c r="HK11" s="173">
        <f t="shared" si="174"/>
        <v>10.601512983586295</v>
      </c>
      <c r="HL11" s="172">
        <f t="shared" si="175"/>
        <v>17.2593542073954</v>
      </c>
      <c r="HN11" s="155">
        <f t="shared" si="347"/>
        <v>37.522677937500006</v>
      </c>
      <c r="HO11" s="92">
        <f>'Production Cost Summary'!$C$15/' Margin Analysis'!HN11</f>
        <v>9.0677962955292593</v>
      </c>
      <c r="HP11" s="94">
        <f>'Production Cost Summary'!$D$15/' Margin Analysis'!HN11</f>
        <v>14.163082946403577</v>
      </c>
      <c r="HQ11" s="171">
        <f t="shared" si="176"/>
        <v>9.521186110305722</v>
      </c>
      <c r="HR11" s="172">
        <f t="shared" si="177"/>
        <v>14.871237093723757</v>
      </c>
      <c r="HS11" s="171">
        <f t="shared" si="178"/>
        <v>9.9745759250821866</v>
      </c>
      <c r="HT11" s="172">
        <f t="shared" si="179"/>
        <v>15.579391241043936</v>
      </c>
      <c r="HU11" s="171">
        <f t="shared" si="180"/>
        <v>10.427965739858648</v>
      </c>
      <c r="HV11" s="172">
        <f t="shared" si="181"/>
        <v>16.287545388364112</v>
      </c>
      <c r="HW11" s="171">
        <f t="shared" si="182"/>
        <v>10.88135555463511</v>
      </c>
      <c r="HX11" s="172">
        <f t="shared" si="183"/>
        <v>16.995699535684292</v>
      </c>
      <c r="HY11" s="171">
        <f t="shared" si="184"/>
        <v>11.334745369411575</v>
      </c>
      <c r="HZ11" s="172">
        <f t="shared" si="185"/>
        <v>17.703853683004471</v>
      </c>
      <c r="IA11" s="171">
        <f t="shared" si="186"/>
        <v>11.788135184188038</v>
      </c>
      <c r="IB11" s="172">
        <f t="shared" si="187"/>
        <v>18.412007830324651</v>
      </c>
      <c r="IC11" s="171">
        <f t="shared" si="188"/>
        <v>12.241524998964501</v>
      </c>
      <c r="ID11" s="172">
        <f t="shared" si="189"/>
        <v>19.12016197764483</v>
      </c>
      <c r="IE11" s="173">
        <f t="shared" si="190"/>
        <v>12.694914813740962</v>
      </c>
      <c r="IF11" s="172">
        <f t="shared" si="191"/>
        <v>19.828316124965006</v>
      </c>
      <c r="IH11" s="155">
        <f t="shared" si="348"/>
        <v>20.101434609375005</v>
      </c>
      <c r="II11" s="92">
        <f>'Production Cost Summary'!$C$16/' Margin Analysis'!IH11</f>
        <v>13.437329486624053</v>
      </c>
      <c r="IJ11" s="94">
        <f>'Production Cost Summary'!$D$16/' Margin Analysis'!IH11</f>
        <v>22.948531234922775</v>
      </c>
      <c r="IK11" s="171">
        <f t="shared" si="192"/>
        <v>14.109195960955256</v>
      </c>
      <c r="IL11" s="172">
        <f t="shared" si="193"/>
        <v>24.095957796668916</v>
      </c>
      <c r="IM11" s="171">
        <f t="shared" si="194"/>
        <v>14.78106243528646</v>
      </c>
      <c r="IN11" s="172">
        <f t="shared" si="195"/>
        <v>25.243384358415057</v>
      </c>
      <c r="IO11" s="171">
        <f t="shared" si="196"/>
        <v>15.452928909617659</v>
      </c>
      <c r="IP11" s="172">
        <f t="shared" si="197"/>
        <v>26.39081092016119</v>
      </c>
      <c r="IQ11" s="171">
        <f t="shared" si="198"/>
        <v>16.124795383948864</v>
      </c>
      <c r="IR11" s="172">
        <f t="shared" si="199"/>
        <v>27.538237481907331</v>
      </c>
      <c r="IS11" s="171">
        <f t="shared" si="200"/>
        <v>16.796661858280068</v>
      </c>
      <c r="IT11" s="172">
        <f t="shared" si="201"/>
        <v>28.685664043653468</v>
      </c>
      <c r="IU11" s="171">
        <f t="shared" si="202"/>
        <v>17.468528332611271</v>
      </c>
      <c r="IV11" s="172">
        <f t="shared" si="203"/>
        <v>29.833090605399608</v>
      </c>
      <c r="IW11" s="171">
        <f t="shared" si="204"/>
        <v>18.140394806942474</v>
      </c>
      <c r="IX11" s="172">
        <f t="shared" si="205"/>
        <v>30.980517167145749</v>
      </c>
      <c r="IY11" s="173">
        <f t="shared" si="206"/>
        <v>18.812261281273674</v>
      </c>
      <c r="IZ11" s="172">
        <f t="shared" si="207"/>
        <v>32.127943728891886</v>
      </c>
      <c r="JB11" s="155">
        <f t="shared" si="349"/>
        <v>37.522677937500006</v>
      </c>
      <c r="JC11" s="92">
        <f>'Production Cost Summary'!$C$17/' Margin Analysis'!JB11</f>
        <v>8.7663199451780862</v>
      </c>
      <c r="JD11" s="94">
        <f>'Production Cost Summary'!$D$17/' Margin Analysis'!JB11</f>
        <v>13.861606596052404</v>
      </c>
      <c r="JE11" s="171">
        <f t="shared" si="208"/>
        <v>9.2046359424369903</v>
      </c>
      <c r="JF11" s="172">
        <f t="shared" si="209"/>
        <v>14.554686925855025</v>
      </c>
      <c r="JG11" s="171">
        <f t="shared" si="210"/>
        <v>9.6429519396958963</v>
      </c>
      <c r="JH11" s="172">
        <f t="shared" si="211"/>
        <v>15.247767255657646</v>
      </c>
      <c r="JI11" s="171">
        <f t="shared" si="212"/>
        <v>10.081267936954799</v>
      </c>
      <c r="JJ11" s="172">
        <f t="shared" si="213"/>
        <v>15.940847585460263</v>
      </c>
      <c r="JK11" s="171">
        <f t="shared" si="214"/>
        <v>10.519583934213703</v>
      </c>
      <c r="JL11" s="172">
        <f t="shared" si="215"/>
        <v>16.633927915262884</v>
      </c>
      <c r="JM11" s="171">
        <f t="shared" si="216"/>
        <v>10.957899931472607</v>
      </c>
      <c r="JN11" s="172">
        <f t="shared" si="217"/>
        <v>17.327008245065507</v>
      </c>
      <c r="JO11" s="171">
        <f t="shared" si="218"/>
        <v>11.396215928731513</v>
      </c>
      <c r="JP11" s="172">
        <f t="shared" si="219"/>
        <v>18.020088574868126</v>
      </c>
      <c r="JQ11" s="171">
        <f t="shared" si="220"/>
        <v>11.834531925990417</v>
      </c>
      <c r="JR11" s="172">
        <f t="shared" si="221"/>
        <v>18.713168904670745</v>
      </c>
      <c r="JS11" s="173">
        <f t="shared" si="222"/>
        <v>12.272847923249319</v>
      </c>
      <c r="JT11" s="172">
        <f t="shared" si="223"/>
        <v>19.406249234473364</v>
      </c>
      <c r="JV11" s="155">
        <f t="shared" si="350"/>
        <v>938.06694843750017</v>
      </c>
      <c r="JW11" s="92">
        <f>'Production Cost Summary'!$C$18/' Margin Analysis'!JV11</f>
        <v>0.30197741799968503</v>
      </c>
      <c r="JX11" s="94">
        <f>'Production Cost Summary'!$D$18/' Margin Analysis'!JV11</f>
        <v>0.5057888840346576</v>
      </c>
      <c r="JY11" s="171">
        <f t="shared" si="224"/>
        <v>0.31707628889966927</v>
      </c>
      <c r="JZ11" s="172">
        <f t="shared" si="225"/>
        <v>0.53107832823639056</v>
      </c>
      <c r="KA11" s="171">
        <f t="shared" si="226"/>
        <v>0.33217515979965356</v>
      </c>
      <c r="KB11" s="172">
        <f t="shared" si="227"/>
        <v>0.55636777243812341</v>
      </c>
      <c r="KC11" s="171">
        <f t="shared" si="228"/>
        <v>0.34727403069963775</v>
      </c>
      <c r="KD11" s="172">
        <f t="shared" si="229"/>
        <v>0.58165721663985614</v>
      </c>
      <c r="KE11" s="171">
        <f t="shared" si="230"/>
        <v>0.36237290159962204</v>
      </c>
      <c r="KF11" s="172">
        <f t="shared" si="231"/>
        <v>0.6069466608415891</v>
      </c>
      <c r="KG11" s="171">
        <f t="shared" si="232"/>
        <v>0.37747177249960628</v>
      </c>
      <c r="KH11" s="172">
        <f t="shared" si="233"/>
        <v>0.63223610504332206</v>
      </c>
      <c r="KI11" s="171">
        <f t="shared" si="234"/>
        <v>0.39257064339959052</v>
      </c>
      <c r="KJ11" s="172">
        <f t="shared" si="235"/>
        <v>0.65752554924505491</v>
      </c>
      <c r="KK11" s="171">
        <f t="shared" si="236"/>
        <v>0.40766951429957482</v>
      </c>
      <c r="KL11" s="172">
        <f t="shared" si="237"/>
        <v>0.68281499344678787</v>
      </c>
      <c r="KM11" s="173">
        <f t="shared" si="238"/>
        <v>0.422768385199559</v>
      </c>
      <c r="KN11" s="172">
        <f t="shared" si="239"/>
        <v>0.7081044376485206</v>
      </c>
      <c r="KP11" s="155">
        <f t="shared" si="351"/>
        <v>938.06694843750017</v>
      </c>
      <c r="KQ11" s="92">
        <f>'Production Cost Summary'!$C$19/' Margin Analysis'!KP11</f>
        <v>0.33857375588066663</v>
      </c>
      <c r="KR11" s="94">
        <f>'Production Cost Summary'!$D$19/' Margin Analysis'!KP11</f>
        <v>0.54238522191563932</v>
      </c>
      <c r="KS11" s="171">
        <f t="shared" si="240"/>
        <v>0.35550244367469996</v>
      </c>
      <c r="KT11" s="172">
        <f t="shared" si="241"/>
        <v>0.56950448301142131</v>
      </c>
      <c r="KU11" s="171">
        <f t="shared" si="242"/>
        <v>0.3724311314687333</v>
      </c>
      <c r="KV11" s="172">
        <f t="shared" si="243"/>
        <v>0.59662374410720331</v>
      </c>
      <c r="KW11" s="171">
        <f t="shared" si="244"/>
        <v>0.38935981926276658</v>
      </c>
      <c r="KX11" s="172">
        <f t="shared" si="245"/>
        <v>0.6237430052029852</v>
      </c>
      <c r="KY11" s="171">
        <f t="shared" si="246"/>
        <v>0.40628850705679992</v>
      </c>
      <c r="KZ11" s="172">
        <f t="shared" si="247"/>
        <v>0.6508622662987672</v>
      </c>
      <c r="LA11" s="171">
        <f t="shared" si="248"/>
        <v>0.42321719485083331</v>
      </c>
      <c r="LB11" s="172">
        <f t="shared" si="249"/>
        <v>0.67798152739454909</v>
      </c>
      <c r="LC11" s="171">
        <f t="shared" si="250"/>
        <v>0.44014588264486665</v>
      </c>
      <c r="LD11" s="172">
        <f t="shared" si="251"/>
        <v>0.70510078849033109</v>
      </c>
      <c r="LE11" s="171">
        <f t="shared" si="252"/>
        <v>0.45707457043889999</v>
      </c>
      <c r="LF11" s="172">
        <f t="shared" si="253"/>
        <v>0.73222004958611309</v>
      </c>
      <c r="LG11" s="173">
        <f t="shared" si="254"/>
        <v>0.47400325823293327</v>
      </c>
      <c r="LH11" s="172">
        <f t="shared" si="255"/>
        <v>0.75933931068189497</v>
      </c>
      <c r="LJ11" s="155">
        <f t="shared" si="352"/>
        <v>938.06694843750017</v>
      </c>
      <c r="LK11" s="92">
        <f>'Production Cost Summary'!$C$20/' Margin Analysis'!LJ11</f>
        <v>0.33392088967823819</v>
      </c>
      <c r="LL11" s="94">
        <f>'Production Cost Summary'!$D$20/' Margin Analysis'!LJ11</f>
        <v>0.53773235571321087</v>
      </c>
      <c r="LM11" s="171">
        <f t="shared" si="256"/>
        <v>0.35061693416215012</v>
      </c>
      <c r="LN11" s="172">
        <f t="shared" si="257"/>
        <v>0.56461897349887147</v>
      </c>
      <c r="LO11" s="171">
        <f t="shared" si="258"/>
        <v>0.36731297864606205</v>
      </c>
      <c r="LP11" s="172">
        <f t="shared" si="259"/>
        <v>0.59150559128453206</v>
      </c>
      <c r="LQ11" s="171">
        <f t="shared" si="260"/>
        <v>0.38400902312997387</v>
      </c>
      <c r="LR11" s="172">
        <f t="shared" si="261"/>
        <v>0.61839220907019243</v>
      </c>
      <c r="LS11" s="171">
        <f t="shared" si="262"/>
        <v>0.4007050676138858</v>
      </c>
      <c r="LT11" s="172">
        <f t="shared" si="263"/>
        <v>0.64527882685585303</v>
      </c>
      <c r="LU11" s="171">
        <f t="shared" si="264"/>
        <v>0.41740111209779773</v>
      </c>
      <c r="LV11" s="172">
        <f t="shared" si="265"/>
        <v>0.67216544464151362</v>
      </c>
      <c r="LW11" s="171">
        <f t="shared" si="266"/>
        <v>0.43409715658170966</v>
      </c>
      <c r="LX11" s="172">
        <f t="shared" si="267"/>
        <v>0.69905206242717421</v>
      </c>
      <c r="LY11" s="171">
        <f t="shared" si="268"/>
        <v>0.4507932010656216</v>
      </c>
      <c r="LZ11" s="172">
        <f t="shared" si="269"/>
        <v>0.7259386802128347</v>
      </c>
      <c r="MA11" s="173">
        <f t="shared" si="270"/>
        <v>0.46748924554953342</v>
      </c>
      <c r="MB11" s="172">
        <f t="shared" si="271"/>
        <v>0.75282529799849518</v>
      </c>
      <c r="MD11" s="155">
        <f t="shared" si="353"/>
        <v>33.502391015625008</v>
      </c>
      <c r="ME11" s="92">
        <f>'Production Cost Summary'!$C$21/' Margin Analysis'!MD11</f>
        <v>9.3791606650835941</v>
      </c>
      <c r="MF11" s="94">
        <f>'Production Cost Summary'!$D$21/' Margin Analysis'!MD11</f>
        <v>15.085881714062827</v>
      </c>
      <c r="MG11" s="171">
        <f t="shared" si="272"/>
        <v>9.8481186983377746</v>
      </c>
      <c r="MH11" s="172">
        <f t="shared" si="273"/>
        <v>15.840175799765969</v>
      </c>
      <c r="MI11" s="171">
        <f t="shared" si="274"/>
        <v>10.317076731591955</v>
      </c>
      <c r="MJ11" s="172">
        <f t="shared" si="275"/>
        <v>16.59446988546911</v>
      </c>
      <c r="MK11" s="171">
        <f t="shared" si="276"/>
        <v>10.786034764846132</v>
      </c>
      <c r="ML11" s="172">
        <f t="shared" si="277"/>
        <v>17.34876397117225</v>
      </c>
      <c r="MM11" s="171">
        <f t="shared" si="278"/>
        <v>11.254992798100313</v>
      </c>
      <c r="MN11" s="172">
        <f t="shared" si="279"/>
        <v>18.10305805687539</v>
      </c>
      <c r="MO11" s="171">
        <f t="shared" si="280"/>
        <v>11.723950831354493</v>
      </c>
      <c r="MP11" s="172">
        <f t="shared" si="281"/>
        <v>18.857352142578534</v>
      </c>
      <c r="MQ11" s="171">
        <f t="shared" si="282"/>
        <v>12.192908864608674</v>
      </c>
      <c r="MR11" s="172">
        <f t="shared" si="283"/>
        <v>19.611646228281675</v>
      </c>
      <c r="MS11" s="171">
        <f t="shared" si="284"/>
        <v>12.661866897862852</v>
      </c>
      <c r="MT11" s="172">
        <f t="shared" si="285"/>
        <v>20.365940313984819</v>
      </c>
      <c r="MU11" s="173">
        <f t="shared" si="286"/>
        <v>13.130824931117031</v>
      </c>
      <c r="MV11" s="172">
        <f t="shared" si="287"/>
        <v>21.120234399687956</v>
      </c>
      <c r="MX11" s="155">
        <f t="shared" si="354"/>
        <v>938.06694843750017</v>
      </c>
      <c r="MY11" s="92">
        <f>'Production Cost Summary'!$C$22/' Margin Analysis'!MX11</f>
        <v>0.3648298136610042</v>
      </c>
      <c r="MZ11" s="94">
        <f>'Production Cost Summary'!$D$22/' Margin Analysis'!MX11</f>
        <v>0.56864127969597689</v>
      </c>
      <c r="NA11" s="171">
        <f t="shared" si="288"/>
        <v>0.3830713043440544</v>
      </c>
      <c r="NB11" s="172">
        <f t="shared" si="289"/>
        <v>0.5970733436807758</v>
      </c>
      <c r="NC11" s="171">
        <f t="shared" si="290"/>
        <v>0.40131279502710465</v>
      </c>
      <c r="ND11" s="172">
        <f t="shared" si="291"/>
        <v>0.62550540766557461</v>
      </c>
      <c r="NE11" s="171">
        <f t="shared" si="292"/>
        <v>0.4195542857101548</v>
      </c>
      <c r="NF11" s="172">
        <f t="shared" si="293"/>
        <v>0.65393747165037341</v>
      </c>
      <c r="NG11" s="171">
        <f t="shared" si="294"/>
        <v>0.43779577639320505</v>
      </c>
      <c r="NH11" s="172">
        <f t="shared" si="295"/>
        <v>0.68236953563517222</v>
      </c>
      <c r="NI11" s="171">
        <f t="shared" si="296"/>
        <v>0.45603726707625525</v>
      </c>
      <c r="NJ11" s="172">
        <f t="shared" si="297"/>
        <v>0.71080159961997114</v>
      </c>
      <c r="NK11" s="171">
        <f t="shared" si="298"/>
        <v>0.47427875775930545</v>
      </c>
      <c r="NL11" s="172">
        <f t="shared" si="299"/>
        <v>0.73923366360476994</v>
      </c>
      <c r="NM11" s="171">
        <f t="shared" si="300"/>
        <v>0.4925202484423557</v>
      </c>
      <c r="NN11" s="172">
        <f t="shared" si="301"/>
        <v>0.76766572758956886</v>
      </c>
      <c r="NO11" s="173">
        <f t="shared" si="302"/>
        <v>0.5107617391254059</v>
      </c>
      <c r="NP11" s="172">
        <f t="shared" si="303"/>
        <v>0.79609779157436755</v>
      </c>
      <c r="NR11" s="155">
        <f t="shared" si="355"/>
        <v>804.0573843750002</v>
      </c>
      <c r="NS11" s="92">
        <f>'Production Cost Summary'!$C$23/' Margin Analysis'!NR11</f>
        <v>0.37534564804052001</v>
      </c>
      <c r="NT11" s="94">
        <f>'Production Cost Summary'!$D$23/' Margin Analysis'!NR11</f>
        <v>0.61312569174798814</v>
      </c>
      <c r="NU11" s="171">
        <f t="shared" si="304"/>
        <v>0.39411293044254603</v>
      </c>
      <c r="NV11" s="172">
        <f t="shared" si="305"/>
        <v>0.64378197633538758</v>
      </c>
      <c r="NW11" s="171">
        <f t="shared" si="306"/>
        <v>0.41288021284457205</v>
      </c>
      <c r="NX11" s="172">
        <f t="shared" si="307"/>
        <v>0.67443826092278703</v>
      </c>
      <c r="NY11" s="171">
        <f t="shared" si="308"/>
        <v>0.43164749524659796</v>
      </c>
      <c r="NZ11" s="172">
        <f t="shared" si="309"/>
        <v>0.70509454551018635</v>
      </c>
      <c r="OA11" s="171">
        <f t="shared" si="310"/>
        <v>0.45041477764862398</v>
      </c>
      <c r="OB11" s="172">
        <f t="shared" si="311"/>
        <v>0.7357508300975858</v>
      </c>
      <c r="OC11" s="171">
        <f t="shared" si="312"/>
        <v>0.46918206005065</v>
      </c>
      <c r="OD11" s="172">
        <f t="shared" si="313"/>
        <v>0.76640711468498512</v>
      </c>
      <c r="OE11" s="171">
        <f t="shared" si="314"/>
        <v>0.48794934245267602</v>
      </c>
      <c r="OF11" s="172">
        <f t="shared" si="315"/>
        <v>0.79706339927238457</v>
      </c>
      <c r="OG11" s="171">
        <f t="shared" si="316"/>
        <v>0.50671662485470204</v>
      </c>
      <c r="OH11" s="172">
        <f t="shared" si="317"/>
        <v>0.82771968385978401</v>
      </c>
      <c r="OI11" s="173">
        <f t="shared" si="318"/>
        <v>0.525483907256728</v>
      </c>
      <c r="OJ11" s="172">
        <f t="shared" si="319"/>
        <v>0.85837596844718334</v>
      </c>
      <c r="OL11" s="155">
        <f t="shared" si="356"/>
        <v>536.03825625000013</v>
      </c>
      <c r="OM11" s="92">
        <f>'Production Cost Summary'!$C$24/' Margin Analysis'!OL11</f>
        <v>0.54835045180602249</v>
      </c>
      <c r="ON11" s="94">
        <f>'Production Cost Summary'!$D$24/' Margin Analysis'!OL11</f>
        <v>0.90502051736722455</v>
      </c>
      <c r="OO11" s="171">
        <f t="shared" si="320"/>
        <v>0.57576797439632366</v>
      </c>
      <c r="OP11" s="172">
        <f t="shared" si="321"/>
        <v>0.95027154323558582</v>
      </c>
      <c r="OQ11" s="171">
        <f t="shared" si="322"/>
        <v>0.60318549698662483</v>
      </c>
      <c r="OR11" s="172">
        <f t="shared" si="323"/>
        <v>0.9955225691039471</v>
      </c>
      <c r="OS11" s="171">
        <f t="shared" si="324"/>
        <v>0.63060301957692577</v>
      </c>
      <c r="OT11" s="172">
        <f t="shared" si="325"/>
        <v>1.0407735949723083</v>
      </c>
      <c r="OU11" s="171">
        <f t="shared" si="326"/>
        <v>0.65802054216722694</v>
      </c>
      <c r="OV11" s="172">
        <f t="shared" si="327"/>
        <v>1.0860246208406694</v>
      </c>
      <c r="OW11" s="171">
        <f t="shared" si="328"/>
        <v>0.68543806475752811</v>
      </c>
      <c r="OX11" s="172">
        <f t="shared" si="329"/>
        <v>1.1312756467090308</v>
      </c>
      <c r="OY11" s="171">
        <f t="shared" si="330"/>
        <v>0.71285558734782928</v>
      </c>
      <c r="OZ11" s="172">
        <f t="shared" si="331"/>
        <v>1.176526672577392</v>
      </c>
      <c r="PA11" s="171">
        <f t="shared" si="332"/>
        <v>0.74027310993813045</v>
      </c>
      <c r="PB11" s="172">
        <f t="shared" si="333"/>
        <v>1.2217776984457531</v>
      </c>
      <c r="PC11" s="173">
        <f t="shared" si="334"/>
        <v>0.76769063252843139</v>
      </c>
      <c r="PD11" s="172">
        <f t="shared" si="335"/>
        <v>1.2670287243141143</v>
      </c>
    </row>
    <row r="12" spans="2:420" ht="26" thickBot="1" x14ac:dyDescent="0.8">
      <c r="B12" s="156">
        <f t="shared" si="336"/>
        <v>28.142008453125008</v>
      </c>
      <c r="C12" s="96">
        <f>'Production Cost Summary'!$C$4/' Margin Analysis'!B12</f>
        <v>14.207834549761868</v>
      </c>
      <c r="D12" s="168">
        <f>'Production Cost Summary'!$D$4/' Margin Analysis'!B12</f>
        <v>21.001550084260959</v>
      </c>
      <c r="E12" s="186">
        <f t="shared" si="0"/>
        <v>14.918226277249962</v>
      </c>
      <c r="F12" s="187">
        <f t="shared" si="1"/>
        <v>22.051627588474009</v>
      </c>
      <c r="G12" s="186">
        <f t="shared" si="2"/>
        <v>15.628618004738057</v>
      </c>
      <c r="H12" s="187">
        <f t="shared" si="3"/>
        <v>23.101705092687055</v>
      </c>
      <c r="I12" s="186">
        <f t="shared" si="4"/>
        <v>16.339009732226145</v>
      </c>
      <c r="J12" s="187">
        <f t="shared" si="5"/>
        <v>24.151782596900102</v>
      </c>
      <c r="K12" s="186">
        <f t="shared" si="6"/>
        <v>17.04940145971424</v>
      </c>
      <c r="L12" s="187">
        <f t="shared" si="7"/>
        <v>25.201860101113152</v>
      </c>
      <c r="M12" s="186">
        <f t="shared" si="8"/>
        <v>17.759793187202334</v>
      </c>
      <c r="N12" s="187">
        <f t="shared" si="9"/>
        <v>26.251937605326198</v>
      </c>
      <c r="O12" s="186">
        <f t="shared" si="10"/>
        <v>18.470184914690428</v>
      </c>
      <c r="P12" s="187">
        <f t="shared" si="11"/>
        <v>27.302015109539248</v>
      </c>
      <c r="Q12" s="186">
        <f t="shared" si="12"/>
        <v>19.180576642178522</v>
      </c>
      <c r="R12" s="187">
        <f t="shared" si="13"/>
        <v>28.352092613752298</v>
      </c>
      <c r="S12" s="188">
        <f t="shared" si="14"/>
        <v>19.890968369666613</v>
      </c>
      <c r="T12" s="187">
        <f t="shared" si="15"/>
        <v>29.402170117965341</v>
      </c>
      <c r="V12" s="156">
        <f t="shared" si="337"/>
        <v>39.39881183437501</v>
      </c>
      <c r="W12" s="96">
        <f>'Production Cost Summary'!$C$5/' Margin Analysis'!V12</f>
        <v>8.5031168302315461</v>
      </c>
      <c r="X12" s="98">
        <f>'Production Cost Summary'!$D$5/' Margin Analysis'!V12</f>
        <v>13.35577078344518</v>
      </c>
      <c r="Y12" s="186">
        <f t="shared" si="16"/>
        <v>8.9282726717431231</v>
      </c>
      <c r="Z12" s="187">
        <f t="shared" si="17"/>
        <v>14.023559322617441</v>
      </c>
      <c r="AA12" s="186">
        <f t="shared" si="18"/>
        <v>9.3534285132547019</v>
      </c>
      <c r="AB12" s="187">
        <f t="shared" si="19"/>
        <v>14.6913478617897</v>
      </c>
      <c r="AC12" s="186">
        <f t="shared" si="20"/>
        <v>9.7785843547662772</v>
      </c>
      <c r="AD12" s="187">
        <f t="shared" si="21"/>
        <v>15.359136400961956</v>
      </c>
      <c r="AE12" s="186">
        <f t="shared" si="22"/>
        <v>10.203740196277854</v>
      </c>
      <c r="AF12" s="187">
        <f t="shared" si="23"/>
        <v>16.026924940134215</v>
      </c>
      <c r="AG12" s="186">
        <f t="shared" si="24"/>
        <v>10.628896037789433</v>
      </c>
      <c r="AH12" s="187">
        <f t="shared" si="25"/>
        <v>16.694713479306476</v>
      </c>
      <c r="AI12" s="186">
        <f t="shared" si="26"/>
        <v>11.05405187930101</v>
      </c>
      <c r="AJ12" s="187">
        <f t="shared" si="27"/>
        <v>17.362502018478736</v>
      </c>
      <c r="AK12" s="186">
        <f t="shared" si="28"/>
        <v>11.479207720812587</v>
      </c>
      <c r="AL12" s="187">
        <f t="shared" si="29"/>
        <v>18.030290557650996</v>
      </c>
      <c r="AM12" s="188">
        <f t="shared" si="30"/>
        <v>11.904363562324164</v>
      </c>
      <c r="AN12" s="187">
        <f t="shared" si="31"/>
        <v>18.69807909682325</v>
      </c>
      <c r="AP12" s="156">
        <f t="shared" si="338"/>
        <v>28.142008453125008</v>
      </c>
      <c r="AQ12" s="96">
        <f>'Production Cost Summary'!$C$6/' Margin Analysis'!AP12</f>
        <v>10.236753374580484</v>
      </c>
      <c r="AR12" s="98">
        <f>'Production Cost Summary'!$D$6/' Margin Analysis'!AP12</f>
        <v>17.030468909079573</v>
      </c>
      <c r="AS12" s="186">
        <f t="shared" si="32"/>
        <v>10.748591043309508</v>
      </c>
      <c r="AT12" s="187">
        <f t="shared" si="33"/>
        <v>17.881992354533551</v>
      </c>
      <c r="AU12" s="186">
        <f t="shared" si="34"/>
        <v>11.260428712038534</v>
      </c>
      <c r="AV12" s="187">
        <f t="shared" si="35"/>
        <v>18.733515799987533</v>
      </c>
      <c r="AW12" s="186">
        <f t="shared" si="36"/>
        <v>11.772266380767556</v>
      </c>
      <c r="AX12" s="187">
        <f t="shared" si="37"/>
        <v>19.585039245441507</v>
      </c>
      <c r="AY12" s="186">
        <f t="shared" si="38"/>
        <v>12.28410404949658</v>
      </c>
      <c r="AZ12" s="187">
        <f t="shared" si="39"/>
        <v>20.436562690895489</v>
      </c>
      <c r="BA12" s="186">
        <f t="shared" si="40"/>
        <v>12.795941718225606</v>
      </c>
      <c r="BB12" s="187">
        <f t="shared" si="41"/>
        <v>21.288086136349467</v>
      </c>
      <c r="BC12" s="186">
        <f t="shared" si="42"/>
        <v>13.30777938695463</v>
      </c>
      <c r="BD12" s="187">
        <f t="shared" si="43"/>
        <v>22.139609581803445</v>
      </c>
      <c r="BE12" s="186">
        <f t="shared" si="44"/>
        <v>13.819617055683654</v>
      </c>
      <c r="BF12" s="187">
        <f t="shared" si="45"/>
        <v>22.991133027257426</v>
      </c>
      <c r="BG12" s="188">
        <f t="shared" si="46"/>
        <v>14.331454724412676</v>
      </c>
      <c r="BH12" s="187">
        <f t="shared" si="47"/>
        <v>23.842656472711401</v>
      </c>
      <c r="BJ12" s="156">
        <f t="shared" si="339"/>
        <v>81.611824514062505</v>
      </c>
      <c r="BK12" s="96">
        <f>'Production Cost Summary'!$C$7/' Margin Analysis'!BJ12</f>
        <v>3.6254158237697234</v>
      </c>
      <c r="BL12" s="98">
        <f>'Production Cost Summary'!$D$7/' Margin Analysis'!BJ12</f>
        <v>5.9715268332963864</v>
      </c>
      <c r="BM12" s="186">
        <f t="shared" si="48"/>
        <v>3.8066866149582097</v>
      </c>
      <c r="BN12" s="187">
        <f t="shared" si="49"/>
        <v>6.2701031749612062</v>
      </c>
      <c r="BO12" s="186">
        <f t="shared" si="50"/>
        <v>3.987957406146696</v>
      </c>
      <c r="BP12" s="187">
        <f t="shared" si="51"/>
        <v>6.5686795166260259</v>
      </c>
      <c r="BQ12" s="186">
        <f t="shared" si="52"/>
        <v>4.1692281973351815</v>
      </c>
      <c r="BR12" s="187">
        <f t="shared" si="53"/>
        <v>6.8672558582908438</v>
      </c>
      <c r="BS12" s="186">
        <f t="shared" si="54"/>
        <v>4.3504989885236682</v>
      </c>
      <c r="BT12" s="187">
        <f t="shared" si="55"/>
        <v>7.1658321999556636</v>
      </c>
      <c r="BU12" s="186">
        <f t="shared" si="56"/>
        <v>4.5317697797121541</v>
      </c>
      <c r="BV12" s="187">
        <f t="shared" si="57"/>
        <v>7.4644085416204833</v>
      </c>
      <c r="BW12" s="186">
        <f t="shared" si="58"/>
        <v>4.7130405709006409</v>
      </c>
      <c r="BX12" s="187">
        <f t="shared" si="59"/>
        <v>7.762984883285303</v>
      </c>
      <c r="BY12" s="186">
        <f t="shared" si="60"/>
        <v>4.8943113620891268</v>
      </c>
      <c r="BZ12" s="187">
        <f t="shared" si="61"/>
        <v>8.0615612249501218</v>
      </c>
      <c r="CA12" s="188">
        <f t="shared" si="62"/>
        <v>5.0755821532776126</v>
      </c>
      <c r="CB12" s="187">
        <f t="shared" si="63"/>
        <v>8.3601375666149398</v>
      </c>
      <c r="CD12" s="156">
        <f t="shared" si="340"/>
        <v>81.611824514062505</v>
      </c>
      <c r="CE12" s="96">
        <f>'Production Cost Summary'!$C$8/' Margin Analysis'!CD12</f>
        <v>7.1547303773289217</v>
      </c>
      <c r="CF12" s="98">
        <f>'Production Cost Summary'!$D$8/' Margin Analysis'!CD12</f>
        <v>9.5008413868555852</v>
      </c>
      <c r="CG12" s="186">
        <f t="shared" si="64"/>
        <v>7.5124668961953684</v>
      </c>
      <c r="CH12" s="187">
        <f t="shared" si="65"/>
        <v>9.975883456198364</v>
      </c>
      <c r="CI12" s="186">
        <f t="shared" si="66"/>
        <v>7.8702034150618143</v>
      </c>
      <c r="CJ12" s="187">
        <f t="shared" si="67"/>
        <v>10.450925525541145</v>
      </c>
      <c r="CK12" s="186">
        <f t="shared" si="68"/>
        <v>8.2279399339282602</v>
      </c>
      <c r="CL12" s="187">
        <f t="shared" si="69"/>
        <v>10.925967594883922</v>
      </c>
      <c r="CM12" s="186">
        <f t="shared" si="70"/>
        <v>8.585676452794706</v>
      </c>
      <c r="CN12" s="187">
        <f t="shared" si="71"/>
        <v>11.401009664226702</v>
      </c>
      <c r="CO12" s="186">
        <f t="shared" si="72"/>
        <v>8.9434129716611519</v>
      </c>
      <c r="CP12" s="187">
        <f t="shared" si="73"/>
        <v>11.876051733569481</v>
      </c>
      <c r="CQ12" s="186">
        <f t="shared" si="74"/>
        <v>9.3011494905275978</v>
      </c>
      <c r="CR12" s="187">
        <f t="shared" si="75"/>
        <v>12.351093802912262</v>
      </c>
      <c r="CS12" s="186">
        <f t="shared" si="76"/>
        <v>9.6588860093940454</v>
      </c>
      <c r="CT12" s="187">
        <f t="shared" si="77"/>
        <v>12.82613587225504</v>
      </c>
      <c r="CU12" s="188">
        <f t="shared" si="78"/>
        <v>10.016622528260489</v>
      </c>
      <c r="CV12" s="187">
        <f t="shared" si="79"/>
        <v>13.301177941597819</v>
      </c>
      <c r="CX12" s="156">
        <f t="shared" si="341"/>
        <v>28.142008453125008</v>
      </c>
      <c r="CY12" s="96">
        <f>'Production Cost Summary'!$C$9/' Margin Analysis'!CX12</f>
        <v>10.42794086601209</v>
      </c>
      <c r="CZ12" s="98">
        <f>'Production Cost Summary'!$D$9/' Margin Analysis'!CX12</f>
        <v>17.221656400511179</v>
      </c>
      <c r="DA12" s="186">
        <f t="shared" si="80"/>
        <v>10.949337909312694</v>
      </c>
      <c r="DB12" s="187">
        <f t="shared" si="81"/>
        <v>18.082739220536737</v>
      </c>
      <c r="DC12" s="186">
        <f t="shared" si="82"/>
        <v>11.4707349526133</v>
      </c>
      <c r="DD12" s="187">
        <f t="shared" si="83"/>
        <v>18.943822040562299</v>
      </c>
      <c r="DE12" s="186">
        <f t="shared" si="84"/>
        <v>11.992131995913903</v>
      </c>
      <c r="DF12" s="187">
        <f t="shared" si="85"/>
        <v>19.804904860587854</v>
      </c>
      <c r="DG12" s="186">
        <f t="shared" si="86"/>
        <v>12.513529039214507</v>
      </c>
      <c r="DH12" s="187">
        <f t="shared" si="87"/>
        <v>20.665987680613416</v>
      </c>
      <c r="DI12" s="186">
        <f t="shared" si="88"/>
        <v>13.034926082515113</v>
      </c>
      <c r="DJ12" s="187">
        <f t="shared" si="89"/>
        <v>21.527070500638974</v>
      </c>
      <c r="DK12" s="186">
        <f t="shared" si="90"/>
        <v>13.556323125815718</v>
      </c>
      <c r="DL12" s="187">
        <f t="shared" si="91"/>
        <v>22.388153320664532</v>
      </c>
      <c r="DM12" s="186">
        <f t="shared" si="92"/>
        <v>14.077720169116322</v>
      </c>
      <c r="DN12" s="187">
        <f t="shared" si="93"/>
        <v>23.249236140690094</v>
      </c>
      <c r="DO12" s="188">
        <f t="shared" si="94"/>
        <v>14.599117212416925</v>
      </c>
      <c r="DP12" s="187">
        <f t="shared" si="95"/>
        <v>24.110318960715649</v>
      </c>
      <c r="DR12" s="156">
        <f t="shared" si="342"/>
        <v>28.142008453125008</v>
      </c>
      <c r="DS12" s="96">
        <f>'Production Cost Summary'!$C$10/' Margin Analysis'!DR12</f>
        <v>10.626900158819009</v>
      </c>
      <c r="DT12" s="98">
        <f>'Production Cost Summary'!$D$10/' Margin Analysis'!DR12</f>
        <v>17.420615693318098</v>
      </c>
      <c r="DU12" s="186">
        <f t="shared" si="96"/>
        <v>11.15824516675996</v>
      </c>
      <c r="DV12" s="187">
        <f t="shared" si="97"/>
        <v>18.291646477984003</v>
      </c>
      <c r="DW12" s="186">
        <f t="shared" si="98"/>
        <v>11.689590174700911</v>
      </c>
      <c r="DX12" s="187">
        <f t="shared" si="99"/>
        <v>19.162677262649908</v>
      </c>
      <c r="DY12" s="186">
        <f t="shared" si="100"/>
        <v>12.22093518264186</v>
      </c>
      <c r="DZ12" s="187">
        <f t="shared" si="101"/>
        <v>20.033708047315812</v>
      </c>
      <c r="EA12" s="186">
        <f t="shared" si="102"/>
        <v>12.752280190582811</v>
      </c>
      <c r="EB12" s="187">
        <f t="shared" si="103"/>
        <v>20.904738831981717</v>
      </c>
      <c r="EC12" s="186">
        <f t="shared" si="104"/>
        <v>13.283625198523762</v>
      </c>
      <c r="ED12" s="187">
        <f t="shared" si="105"/>
        <v>21.775769616647622</v>
      </c>
      <c r="EE12" s="186">
        <f t="shared" si="106"/>
        <v>13.814970206464711</v>
      </c>
      <c r="EF12" s="187">
        <f t="shared" si="107"/>
        <v>22.646800401313527</v>
      </c>
      <c r="EG12" s="186">
        <f t="shared" si="108"/>
        <v>14.346315214405662</v>
      </c>
      <c r="EH12" s="187">
        <f t="shared" si="109"/>
        <v>23.517831185979432</v>
      </c>
      <c r="EI12" s="188">
        <f t="shared" si="110"/>
        <v>14.877660222346611</v>
      </c>
      <c r="EJ12" s="187">
        <f t="shared" si="111"/>
        <v>24.388861970645337</v>
      </c>
      <c r="EL12" s="156">
        <f t="shared" si="343"/>
        <v>45.027213525000015</v>
      </c>
      <c r="EM12" s="96">
        <f>'Production Cost Summary'!$C$11/' Margin Analysis'!EL12</f>
        <v>8.1239826176874192</v>
      </c>
      <c r="EN12" s="98">
        <f>'Production Cost Summary'!$D$11/' Margin Analysis'!EL12</f>
        <v>12.37005482674935</v>
      </c>
      <c r="EO12" s="186">
        <f t="shared" si="112"/>
        <v>8.5301817485717901</v>
      </c>
      <c r="EP12" s="187">
        <f t="shared" si="113"/>
        <v>12.988557568086817</v>
      </c>
      <c r="EQ12" s="186">
        <f t="shared" si="114"/>
        <v>8.9363808794561628</v>
      </c>
      <c r="ER12" s="187">
        <f t="shared" si="115"/>
        <v>13.607060309424286</v>
      </c>
      <c r="ES12" s="186">
        <f t="shared" si="116"/>
        <v>9.3425800103405319</v>
      </c>
      <c r="ET12" s="187">
        <f t="shared" si="117"/>
        <v>14.225563050761751</v>
      </c>
      <c r="EU12" s="186">
        <f t="shared" si="118"/>
        <v>9.7487791412249027</v>
      </c>
      <c r="EV12" s="187">
        <f t="shared" si="119"/>
        <v>14.844065792099219</v>
      </c>
      <c r="EW12" s="186">
        <f t="shared" si="120"/>
        <v>10.154978272109274</v>
      </c>
      <c r="EX12" s="187">
        <f t="shared" si="121"/>
        <v>15.462568533436688</v>
      </c>
      <c r="EY12" s="186">
        <f t="shared" si="122"/>
        <v>10.561177402993646</v>
      </c>
      <c r="EZ12" s="187">
        <f t="shared" si="123"/>
        <v>16.081071274774153</v>
      </c>
      <c r="FA12" s="186">
        <f t="shared" si="124"/>
        <v>10.967376533878017</v>
      </c>
      <c r="FB12" s="187">
        <f t="shared" si="125"/>
        <v>16.699574016111622</v>
      </c>
      <c r="FC12" s="188">
        <f t="shared" si="126"/>
        <v>11.373575664762386</v>
      </c>
      <c r="FD12" s="187">
        <f t="shared" si="127"/>
        <v>17.318076757449088</v>
      </c>
      <c r="FF12" s="156">
        <f t="shared" si="344"/>
        <v>39.39881183437501</v>
      </c>
      <c r="FG12" s="96">
        <f>'Production Cost Summary'!$C$12/' Margin Analysis'!FF12</f>
        <v>7.9829970843329949</v>
      </c>
      <c r="FH12" s="98">
        <f>'Production Cost Summary'!$D$12/' Margin Analysis'!FF12</f>
        <v>12.835651037546629</v>
      </c>
      <c r="FI12" s="186">
        <f t="shared" si="128"/>
        <v>8.3821469385496457</v>
      </c>
      <c r="FJ12" s="187">
        <f t="shared" si="129"/>
        <v>13.477433589423962</v>
      </c>
      <c r="FK12" s="186">
        <f t="shared" si="130"/>
        <v>8.7812967927662946</v>
      </c>
      <c r="FL12" s="187">
        <f t="shared" si="131"/>
        <v>14.119216141301294</v>
      </c>
      <c r="FM12" s="186">
        <f t="shared" si="132"/>
        <v>9.1804466469829435</v>
      </c>
      <c r="FN12" s="187">
        <f t="shared" si="133"/>
        <v>14.760998693178623</v>
      </c>
      <c r="FO12" s="186">
        <f t="shared" si="134"/>
        <v>9.5795965011995943</v>
      </c>
      <c r="FP12" s="187">
        <f t="shared" si="135"/>
        <v>15.402781245055955</v>
      </c>
      <c r="FQ12" s="186">
        <f t="shared" si="136"/>
        <v>9.9787463554162432</v>
      </c>
      <c r="FR12" s="187">
        <f t="shared" si="137"/>
        <v>16.044563796933286</v>
      </c>
      <c r="FS12" s="186">
        <f t="shared" si="138"/>
        <v>10.377896209632894</v>
      </c>
      <c r="FT12" s="187">
        <f t="shared" si="139"/>
        <v>16.68634634881062</v>
      </c>
      <c r="FU12" s="186">
        <f t="shared" si="140"/>
        <v>10.777046063849545</v>
      </c>
      <c r="FV12" s="187">
        <f t="shared" si="141"/>
        <v>17.32812890068795</v>
      </c>
      <c r="FW12" s="188">
        <f t="shared" si="142"/>
        <v>11.176195918066192</v>
      </c>
      <c r="FX12" s="187">
        <f t="shared" si="143"/>
        <v>17.969911452565281</v>
      </c>
      <c r="FZ12" s="156">
        <f t="shared" si="345"/>
        <v>42.213012679687509</v>
      </c>
      <c r="GA12" s="96">
        <f>'Production Cost Summary'!$C$13/' Margin Analysis'!FZ12</f>
        <v>6.5941822753139894</v>
      </c>
      <c r="GB12" s="98">
        <f>'Production Cost Summary'!$D$13/' Margin Analysis'!FZ12</f>
        <v>11.123325964980047</v>
      </c>
      <c r="GC12" s="186">
        <f t="shared" si="144"/>
        <v>6.9238913890796887</v>
      </c>
      <c r="GD12" s="187">
        <f t="shared" si="145"/>
        <v>11.679492263229051</v>
      </c>
      <c r="GE12" s="186">
        <f t="shared" si="146"/>
        <v>7.2536005028453889</v>
      </c>
      <c r="GF12" s="187">
        <f t="shared" si="147"/>
        <v>12.235658561478052</v>
      </c>
      <c r="GG12" s="186">
        <f t="shared" si="148"/>
        <v>7.5833096166110874</v>
      </c>
      <c r="GH12" s="187">
        <f t="shared" si="149"/>
        <v>12.791824859727054</v>
      </c>
      <c r="GI12" s="186">
        <f t="shared" si="150"/>
        <v>7.9130187303767867</v>
      </c>
      <c r="GJ12" s="187">
        <f t="shared" si="151"/>
        <v>13.347991157976056</v>
      </c>
      <c r="GK12" s="186">
        <f t="shared" si="152"/>
        <v>8.242727844142486</v>
      </c>
      <c r="GL12" s="187">
        <f t="shared" si="153"/>
        <v>13.904157456225059</v>
      </c>
      <c r="GM12" s="186">
        <f t="shared" si="154"/>
        <v>8.5724369579081863</v>
      </c>
      <c r="GN12" s="187">
        <f t="shared" si="155"/>
        <v>14.460323754474063</v>
      </c>
      <c r="GO12" s="186">
        <f t="shared" si="156"/>
        <v>8.9021460716738865</v>
      </c>
      <c r="GP12" s="187">
        <f t="shared" si="157"/>
        <v>15.016490052723064</v>
      </c>
      <c r="GQ12" s="188">
        <f t="shared" si="158"/>
        <v>9.2318551854395849</v>
      </c>
      <c r="GR12" s="187">
        <f t="shared" si="159"/>
        <v>15.572656350972066</v>
      </c>
      <c r="GT12" s="156">
        <f t="shared" si="346"/>
        <v>42.213012679687509</v>
      </c>
      <c r="GU12" s="96">
        <f>'Production Cost Summary'!$C$14/' Margin Analysis'!GT12</f>
        <v>7.2119135942763917</v>
      </c>
      <c r="GV12" s="98">
        <f>'Production Cost Summary'!$D$14/' Margin Analysis'!GT12</f>
        <v>11.741057283942451</v>
      </c>
      <c r="GW12" s="186">
        <f t="shared" si="160"/>
        <v>7.572509273990212</v>
      </c>
      <c r="GX12" s="187">
        <f t="shared" si="161"/>
        <v>12.328110148139574</v>
      </c>
      <c r="GY12" s="186">
        <f t="shared" si="162"/>
        <v>7.9331049537040315</v>
      </c>
      <c r="GZ12" s="187">
        <f t="shared" si="163"/>
        <v>12.915163012336697</v>
      </c>
      <c r="HA12" s="186">
        <f t="shared" si="164"/>
        <v>8.2937006334178491</v>
      </c>
      <c r="HB12" s="187">
        <f t="shared" si="165"/>
        <v>13.502215876533818</v>
      </c>
      <c r="HC12" s="186">
        <f t="shared" si="166"/>
        <v>8.6542963131316704</v>
      </c>
      <c r="HD12" s="187">
        <f t="shared" si="167"/>
        <v>14.089268740730942</v>
      </c>
      <c r="HE12" s="186">
        <f t="shared" si="168"/>
        <v>9.0148919928454898</v>
      </c>
      <c r="HF12" s="187">
        <f t="shared" si="169"/>
        <v>14.676321604928065</v>
      </c>
      <c r="HG12" s="186">
        <f t="shared" si="170"/>
        <v>9.3754876725593093</v>
      </c>
      <c r="HH12" s="187">
        <f t="shared" si="171"/>
        <v>15.263374469125187</v>
      </c>
      <c r="HI12" s="186">
        <f t="shared" si="172"/>
        <v>9.7360833522731287</v>
      </c>
      <c r="HJ12" s="187">
        <f t="shared" si="173"/>
        <v>15.85042733332231</v>
      </c>
      <c r="HK12" s="188">
        <f t="shared" si="174"/>
        <v>10.096679031986948</v>
      </c>
      <c r="HL12" s="187">
        <f t="shared" si="175"/>
        <v>16.437480197519431</v>
      </c>
      <c r="HN12" s="156">
        <f t="shared" si="347"/>
        <v>39.39881183437501</v>
      </c>
      <c r="HO12" s="96">
        <f>'Production Cost Summary'!$C$15/' Margin Analysis'!HN12</f>
        <v>8.6359964719326268</v>
      </c>
      <c r="HP12" s="98">
        <f>'Production Cost Summary'!$D$15/' Margin Analysis'!HN12</f>
        <v>13.488650425146263</v>
      </c>
      <c r="HQ12" s="186">
        <f t="shared" si="176"/>
        <v>9.0677962955292593</v>
      </c>
      <c r="HR12" s="187">
        <f t="shared" si="177"/>
        <v>14.163082946403577</v>
      </c>
      <c r="HS12" s="186">
        <f t="shared" si="178"/>
        <v>9.49959611912589</v>
      </c>
      <c r="HT12" s="187">
        <f t="shared" si="179"/>
        <v>14.837515467660891</v>
      </c>
      <c r="HU12" s="186">
        <f t="shared" si="180"/>
        <v>9.9313959427225207</v>
      </c>
      <c r="HV12" s="187">
        <f t="shared" si="181"/>
        <v>15.511947988918202</v>
      </c>
      <c r="HW12" s="186">
        <f t="shared" si="182"/>
        <v>10.363195766319151</v>
      </c>
      <c r="HX12" s="187">
        <f t="shared" si="183"/>
        <v>16.186380510175514</v>
      </c>
      <c r="HY12" s="186">
        <f t="shared" si="184"/>
        <v>10.794995589915784</v>
      </c>
      <c r="HZ12" s="187">
        <f t="shared" si="185"/>
        <v>16.86081303143283</v>
      </c>
      <c r="IA12" s="186">
        <f t="shared" si="186"/>
        <v>11.226795413512415</v>
      </c>
      <c r="IB12" s="187">
        <f t="shared" si="187"/>
        <v>17.535245552690142</v>
      </c>
      <c r="IC12" s="186">
        <f t="shared" si="188"/>
        <v>11.658595237109047</v>
      </c>
      <c r="ID12" s="187">
        <f t="shared" si="189"/>
        <v>18.209678073947455</v>
      </c>
      <c r="IE12" s="188">
        <f t="shared" si="190"/>
        <v>12.090395060705676</v>
      </c>
      <c r="IF12" s="187">
        <f t="shared" si="191"/>
        <v>18.884110595204767</v>
      </c>
      <c r="IH12" s="156">
        <f t="shared" si="348"/>
        <v>21.106506339843754</v>
      </c>
      <c r="II12" s="96">
        <f>'Production Cost Summary'!$C$16/' Margin Analysis'!IH12</f>
        <v>12.79745665392767</v>
      </c>
      <c r="IJ12" s="98">
        <f>'Production Cost Summary'!$D$16/' Margin Analysis'!IH12</f>
        <v>21.855744033259789</v>
      </c>
      <c r="IK12" s="186">
        <f t="shared" si="192"/>
        <v>13.437329486624053</v>
      </c>
      <c r="IL12" s="187">
        <f t="shared" si="193"/>
        <v>22.948531234922779</v>
      </c>
      <c r="IM12" s="186">
        <f t="shared" si="194"/>
        <v>14.077202319320438</v>
      </c>
      <c r="IN12" s="187">
        <f t="shared" si="195"/>
        <v>24.041318436585769</v>
      </c>
      <c r="IO12" s="186">
        <f t="shared" si="196"/>
        <v>14.71707515201682</v>
      </c>
      <c r="IP12" s="187">
        <f t="shared" si="197"/>
        <v>25.134105638248755</v>
      </c>
      <c r="IQ12" s="186">
        <f t="shared" si="198"/>
        <v>15.356947984713203</v>
      </c>
      <c r="IR12" s="187">
        <f t="shared" si="199"/>
        <v>26.226892839911745</v>
      </c>
      <c r="IS12" s="186">
        <f t="shared" si="200"/>
        <v>15.996820817409587</v>
      </c>
      <c r="IT12" s="187">
        <f t="shared" si="201"/>
        <v>27.319680041574735</v>
      </c>
      <c r="IU12" s="186">
        <f t="shared" si="202"/>
        <v>16.636693650105972</v>
      </c>
      <c r="IV12" s="187">
        <f t="shared" si="203"/>
        <v>28.412467243237728</v>
      </c>
      <c r="IW12" s="186">
        <f t="shared" si="204"/>
        <v>17.276566482802355</v>
      </c>
      <c r="IX12" s="187">
        <f t="shared" si="205"/>
        <v>29.505254444900718</v>
      </c>
      <c r="IY12" s="188">
        <f t="shared" si="206"/>
        <v>17.916439315498735</v>
      </c>
      <c r="IZ12" s="187">
        <f t="shared" si="207"/>
        <v>30.598041646563704</v>
      </c>
      <c r="JB12" s="156">
        <f t="shared" si="349"/>
        <v>39.39881183437501</v>
      </c>
      <c r="JC12" s="96">
        <f>'Production Cost Summary'!$C$17/' Margin Analysis'!JB12</f>
        <v>8.3488761382648438</v>
      </c>
      <c r="JD12" s="98">
        <f>'Production Cost Summary'!$D$17/' Margin Analysis'!JB12</f>
        <v>13.201530091478478</v>
      </c>
      <c r="JE12" s="186">
        <f t="shared" si="208"/>
        <v>8.7663199451780862</v>
      </c>
      <c r="JF12" s="187">
        <f t="shared" si="209"/>
        <v>13.861606596052402</v>
      </c>
      <c r="JG12" s="186">
        <f t="shared" si="210"/>
        <v>9.1837637520913287</v>
      </c>
      <c r="JH12" s="187">
        <f t="shared" si="211"/>
        <v>14.521683100626326</v>
      </c>
      <c r="JI12" s="186">
        <f t="shared" si="212"/>
        <v>9.6012075590045693</v>
      </c>
      <c r="JJ12" s="187">
        <f t="shared" si="213"/>
        <v>15.181759605200249</v>
      </c>
      <c r="JK12" s="186">
        <f t="shared" si="214"/>
        <v>10.018651365917812</v>
      </c>
      <c r="JL12" s="187">
        <f t="shared" si="215"/>
        <v>15.841836109774173</v>
      </c>
      <c r="JM12" s="186">
        <f t="shared" si="216"/>
        <v>10.436095172831054</v>
      </c>
      <c r="JN12" s="187">
        <f t="shared" si="217"/>
        <v>16.501912614348097</v>
      </c>
      <c r="JO12" s="186">
        <f t="shared" si="218"/>
        <v>10.853538979744297</v>
      </c>
      <c r="JP12" s="187">
        <f t="shared" si="219"/>
        <v>17.161989118922023</v>
      </c>
      <c r="JQ12" s="186">
        <f t="shared" si="220"/>
        <v>11.270982786657539</v>
      </c>
      <c r="JR12" s="187">
        <f t="shared" si="221"/>
        <v>17.822065623495945</v>
      </c>
      <c r="JS12" s="188">
        <f t="shared" si="222"/>
        <v>11.68842659357078</v>
      </c>
      <c r="JT12" s="187">
        <f t="shared" si="223"/>
        <v>18.482142128069867</v>
      </c>
      <c r="JV12" s="156">
        <f t="shared" si="350"/>
        <v>984.97029585937526</v>
      </c>
      <c r="JW12" s="96">
        <f>'Production Cost Summary'!$C$18/' Margin Analysis'!JV12</f>
        <v>0.28759754095208095</v>
      </c>
      <c r="JX12" s="98">
        <f>'Production Cost Summary'!$D$18/' Margin Analysis'!JV12</f>
        <v>0.48170369908062632</v>
      </c>
      <c r="JY12" s="186">
        <f t="shared" si="224"/>
        <v>0.30197741799968503</v>
      </c>
      <c r="JZ12" s="187">
        <f t="shared" si="225"/>
        <v>0.50578888403465772</v>
      </c>
      <c r="KA12" s="186">
        <f t="shared" si="226"/>
        <v>0.3163572950472891</v>
      </c>
      <c r="KB12" s="187">
        <f t="shared" si="227"/>
        <v>0.52987406898868905</v>
      </c>
      <c r="KC12" s="186">
        <f t="shared" si="228"/>
        <v>0.33073717209489306</v>
      </c>
      <c r="KD12" s="187">
        <f t="shared" si="229"/>
        <v>0.55395925394272028</v>
      </c>
      <c r="KE12" s="186">
        <f t="shared" si="230"/>
        <v>0.34511704914249713</v>
      </c>
      <c r="KF12" s="187">
        <f t="shared" si="231"/>
        <v>0.57804443889675161</v>
      </c>
      <c r="KG12" s="186">
        <f t="shared" si="232"/>
        <v>0.35949692619010121</v>
      </c>
      <c r="KH12" s="187">
        <f t="shared" si="233"/>
        <v>0.60212962385078295</v>
      </c>
      <c r="KI12" s="186">
        <f t="shared" si="234"/>
        <v>0.37387680323770528</v>
      </c>
      <c r="KJ12" s="187">
        <f t="shared" si="235"/>
        <v>0.62621480880481428</v>
      </c>
      <c r="KK12" s="186">
        <f t="shared" si="236"/>
        <v>0.3882566802853093</v>
      </c>
      <c r="KL12" s="187">
        <f t="shared" si="237"/>
        <v>0.65029999375884562</v>
      </c>
      <c r="KM12" s="188">
        <f t="shared" si="238"/>
        <v>0.40263655733291331</v>
      </c>
      <c r="KN12" s="187">
        <f t="shared" si="239"/>
        <v>0.67438517871287684</v>
      </c>
      <c r="KP12" s="156">
        <f t="shared" si="351"/>
        <v>984.97029585937526</v>
      </c>
      <c r="KQ12" s="96">
        <f>'Production Cost Summary'!$C$19/' Margin Analysis'!KP12</f>
        <v>0.32245119607682532</v>
      </c>
      <c r="KR12" s="98">
        <f>'Production Cost Summary'!$D$19/' Margin Analysis'!KP12</f>
        <v>0.51655735420537074</v>
      </c>
      <c r="KS12" s="186">
        <f t="shared" si="240"/>
        <v>0.33857375588066663</v>
      </c>
      <c r="KT12" s="187">
        <f t="shared" si="241"/>
        <v>0.54238522191563932</v>
      </c>
      <c r="KU12" s="186">
        <f t="shared" si="242"/>
        <v>0.35469631568450788</v>
      </c>
      <c r="KV12" s="187">
        <f t="shared" si="243"/>
        <v>0.56821308962590789</v>
      </c>
      <c r="KW12" s="186">
        <f t="shared" si="244"/>
        <v>0.37081887548834908</v>
      </c>
      <c r="KX12" s="187">
        <f t="shared" si="245"/>
        <v>0.59404095733617635</v>
      </c>
      <c r="KY12" s="186">
        <f t="shared" si="246"/>
        <v>0.38694143529219038</v>
      </c>
      <c r="KZ12" s="187">
        <f t="shared" si="247"/>
        <v>0.61986882504644492</v>
      </c>
      <c r="LA12" s="186">
        <f t="shared" si="248"/>
        <v>0.40306399509603164</v>
      </c>
      <c r="LB12" s="187">
        <f t="shared" si="249"/>
        <v>0.64569669275671338</v>
      </c>
      <c r="LC12" s="186">
        <f t="shared" si="250"/>
        <v>0.41918655489987294</v>
      </c>
      <c r="LD12" s="187">
        <f t="shared" si="251"/>
        <v>0.67152456046698195</v>
      </c>
      <c r="LE12" s="186">
        <f t="shared" si="252"/>
        <v>0.4353091147037142</v>
      </c>
      <c r="LF12" s="187">
        <f t="shared" si="253"/>
        <v>0.69735242817725052</v>
      </c>
      <c r="LG12" s="188">
        <f t="shared" si="254"/>
        <v>0.45143167450755539</v>
      </c>
      <c r="LH12" s="187">
        <f t="shared" si="255"/>
        <v>0.72318029588751898</v>
      </c>
      <c r="LJ12" s="156">
        <f t="shared" si="352"/>
        <v>984.97029585937526</v>
      </c>
      <c r="LK12" s="96">
        <f>'Production Cost Summary'!$C$20/' Margin Analysis'!LJ12</f>
        <v>0.31801989493165539</v>
      </c>
      <c r="LL12" s="98">
        <f>'Production Cost Summary'!$D$20/' Margin Analysis'!LJ12</f>
        <v>0.51212605306020076</v>
      </c>
      <c r="LM12" s="186">
        <f t="shared" si="256"/>
        <v>0.33392088967823819</v>
      </c>
      <c r="LN12" s="187">
        <f t="shared" si="257"/>
        <v>0.53773235571321087</v>
      </c>
      <c r="LO12" s="186">
        <f t="shared" si="258"/>
        <v>0.34982188442482098</v>
      </c>
      <c r="LP12" s="187">
        <f t="shared" si="259"/>
        <v>0.56333865836622088</v>
      </c>
      <c r="LQ12" s="186">
        <f t="shared" si="260"/>
        <v>0.36572287917140367</v>
      </c>
      <c r="LR12" s="187">
        <f t="shared" si="261"/>
        <v>0.58894496101923077</v>
      </c>
      <c r="LS12" s="186">
        <f t="shared" si="262"/>
        <v>0.38162387391798647</v>
      </c>
      <c r="LT12" s="187">
        <f t="shared" si="263"/>
        <v>0.61455126367224089</v>
      </c>
      <c r="LU12" s="186">
        <f t="shared" si="264"/>
        <v>0.39752486866456926</v>
      </c>
      <c r="LV12" s="187">
        <f t="shared" si="265"/>
        <v>0.640157566325251</v>
      </c>
      <c r="LW12" s="186">
        <f t="shared" si="266"/>
        <v>0.41342586341115201</v>
      </c>
      <c r="LX12" s="187">
        <f t="shared" si="267"/>
        <v>0.66576386897826101</v>
      </c>
      <c r="LY12" s="186">
        <f t="shared" si="268"/>
        <v>0.4293268581577348</v>
      </c>
      <c r="LZ12" s="187">
        <f t="shared" si="269"/>
        <v>0.69137017163127112</v>
      </c>
      <c r="MA12" s="188">
        <f t="shared" si="270"/>
        <v>0.44522785290431749</v>
      </c>
      <c r="MB12" s="187">
        <f t="shared" si="271"/>
        <v>0.71697647428428102</v>
      </c>
      <c r="MD12" s="156">
        <f t="shared" si="353"/>
        <v>35.177510566406262</v>
      </c>
      <c r="ME12" s="96">
        <f>'Production Cost Summary'!$C$21/' Margin Analysis'!MD12</f>
        <v>8.9325339667462789</v>
      </c>
      <c r="MF12" s="98">
        <f>'Production Cost Summary'!$D$21/' Margin Analysis'!MD12</f>
        <v>14.367506394345549</v>
      </c>
      <c r="MG12" s="186">
        <f t="shared" si="272"/>
        <v>9.3791606650835924</v>
      </c>
      <c r="MH12" s="187">
        <f t="shared" si="273"/>
        <v>15.085881714062827</v>
      </c>
      <c r="MI12" s="186">
        <f t="shared" si="274"/>
        <v>9.8257873634209076</v>
      </c>
      <c r="MJ12" s="187">
        <f t="shared" si="275"/>
        <v>15.804257033780106</v>
      </c>
      <c r="MK12" s="186">
        <f t="shared" si="276"/>
        <v>10.272414061758219</v>
      </c>
      <c r="ML12" s="187">
        <f t="shared" si="277"/>
        <v>16.522632353497379</v>
      </c>
      <c r="MM12" s="186">
        <f t="shared" si="278"/>
        <v>10.719040760095535</v>
      </c>
      <c r="MN12" s="187">
        <f t="shared" si="279"/>
        <v>17.241007673214657</v>
      </c>
      <c r="MO12" s="186">
        <f t="shared" si="280"/>
        <v>11.165667458432848</v>
      </c>
      <c r="MP12" s="187">
        <f t="shared" si="281"/>
        <v>17.959382992931936</v>
      </c>
      <c r="MQ12" s="186">
        <f t="shared" si="282"/>
        <v>11.612294156770163</v>
      </c>
      <c r="MR12" s="187">
        <f t="shared" si="283"/>
        <v>18.677758312649214</v>
      </c>
      <c r="MS12" s="186">
        <f t="shared" si="284"/>
        <v>12.058920855107477</v>
      </c>
      <c r="MT12" s="187">
        <f t="shared" si="285"/>
        <v>19.396133632366492</v>
      </c>
      <c r="MU12" s="188">
        <f t="shared" si="286"/>
        <v>12.50554755344479</v>
      </c>
      <c r="MV12" s="187">
        <f t="shared" si="287"/>
        <v>20.114508952083767</v>
      </c>
      <c r="MX12" s="156">
        <f t="shared" si="354"/>
        <v>984.97029585937526</v>
      </c>
      <c r="MY12" s="96">
        <f>'Production Cost Summary'!$C$22/' Margin Analysis'!MX12</f>
        <v>0.34745696539143256</v>
      </c>
      <c r="MZ12" s="98">
        <f>'Production Cost Summary'!$D$22/' Margin Analysis'!MX12</f>
        <v>0.54156312351997804</v>
      </c>
      <c r="NA12" s="186">
        <f t="shared" si="288"/>
        <v>0.3648298136610042</v>
      </c>
      <c r="NB12" s="187">
        <f t="shared" si="289"/>
        <v>0.568641279695977</v>
      </c>
      <c r="NC12" s="186">
        <f t="shared" si="290"/>
        <v>0.38220266193057584</v>
      </c>
      <c r="ND12" s="187">
        <f t="shared" si="291"/>
        <v>0.59571943587197584</v>
      </c>
      <c r="NE12" s="186">
        <f t="shared" si="292"/>
        <v>0.39957551020014742</v>
      </c>
      <c r="NF12" s="187">
        <f t="shared" si="293"/>
        <v>0.62279759204797469</v>
      </c>
      <c r="NG12" s="186">
        <f t="shared" si="294"/>
        <v>0.41694835846971906</v>
      </c>
      <c r="NH12" s="187">
        <f t="shared" si="295"/>
        <v>0.64987574822397365</v>
      </c>
      <c r="NI12" s="186">
        <f t="shared" si="296"/>
        <v>0.4343212067392907</v>
      </c>
      <c r="NJ12" s="187">
        <f t="shared" si="297"/>
        <v>0.67695390439997261</v>
      </c>
      <c r="NK12" s="186">
        <f t="shared" si="298"/>
        <v>0.45169405500886234</v>
      </c>
      <c r="NL12" s="187">
        <f t="shared" si="299"/>
        <v>0.70403206057597145</v>
      </c>
      <c r="NM12" s="186">
        <f t="shared" si="300"/>
        <v>0.46906690327843398</v>
      </c>
      <c r="NN12" s="187">
        <f t="shared" si="301"/>
        <v>0.73111021675197041</v>
      </c>
      <c r="NO12" s="188">
        <f t="shared" si="302"/>
        <v>0.48643975154800556</v>
      </c>
      <c r="NP12" s="187">
        <f t="shared" si="303"/>
        <v>0.75818837292796926</v>
      </c>
      <c r="NR12" s="156">
        <f t="shared" si="355"/>
        <v>844.26025359375024</v>
      </c>
      <c r="NS12" s="96">
        <f>'Production Cost Summary'!$C$23/' Margin Analysis'!NR12</f>
        <v>0.35747204575287622</v>
      </c>
      <c r="NT12" s="98">
        <f>'Production Cost Summary'!$D$23/' Margin Analysis'!NR12</f>
        <v>0.58392923023617915</v>
      </c>
      <c r="NU12" s="186">
        <f t="shared" si="304"/>
        <v>0.37534564804052006</v>
      </c>
      <c r="NV12" s="187">
        <f t="shared" si="305"/>
        <v>0.61312569174798814</v>
      </c>
      <c r="NW12" s="186">
        <f t="shared" si="306"/>
        <v>0.39321925032816385</v>
      </c>
      <c r="NX12" s="187">
        <f t="shared" si="307"/>
        <v>0.64232215325979714</v>
      </c>
      <c r="NY12" s="186">
        <f t="shared" si="308"/>
        <v>0.41109285261580764</v>
      </c>
      <c r="NZ12" s="187">
        <f t="shared" si="309"/>
        <v>0.67151861477160601</v>
      </c>
      <c r="OA12" s="186">
        <f t="shared" si="310"/>
        <v>0.42896645490345148</v>
      </c>
      <c r="OB12" s="187">
        <f t="shared" si="311"/>
        <v>0.70071507628341501</v>
      </c>
      <c r="OC12" s="186">
        <f t="shared" si="312"/>
        <v>0.44684005719109526</v>
      </c>
      <c r="OD12" s="187">
        <f t="shared" si="313"/>
        <v>0.72991153779522389</v>
      </c>
      <c r="OE12" s="186">
        <f t="shared" si="314"/>
        <v>0.46471365947873911</v>
      </c>
      <c r="OF12" s="187">
        <f t="shared" si="315"/>
        <v>0.75910799930703288</v>
      </c>
      <c r="OG12" s="186">
        <f t="shared" si="316"/>
        <v>0.48258726176638295</v>
      </c>
      <c r="OH12" s="187">
        <f t="shared" si="317"/>
        <v>0.78830446081884187</v>
      </c>
      <c r="OI12" s="188">
        <f t="shared" si="318"/>
        <v>0.50046086405402668</v>
      </c>
      <c r="OJ12" s="187">
        <f t="shared" si="319"/>
        <v>0.81750092233065075</v>
      </c>
      <c r="OL12" s="156">
        <f t="shared" si="356"/>
        <v>562.84016906250019</v>
      </c>
      <c r="OM12" s="96">
        <f>'Production Cost Summary'!$C$24/' Margin Analysis'!OL12</f>
        <v>0.52223852552954519</v>
      </c>
      <c r="ON12" s="98">
        <f>'Production Cost Summary'!$D$24/' Margin Analysis'!OL12</f>
        <v>0.86192430225449956</v>
      </c>
      <c r="OO12" s="186">
        <f t="shared" si="320"/>
        <v>0.54835045180602249</v>
      </c>
      <c r="OP12" s="187">
        <f t="shared" si="321"/>
        <v>0.90502051736722455</v>
      </c>
      <c r="OQ12" s="186">
        <f t="shared" si="322"/>
        <v>0.57446237808249978</v>
      </c>
      <c r="OR12" s="187">
        <f t="shared" si="323"/>
        <v>0.94811673247994954</v>
      </c>
      <c r="OS12" s="186">
        <f t="shared" si="324"/>
        <v>0.60057430435897696</v>
      </c>
      <c r="OT12" s="187">
        <f t="shared" si="325"/>
        <v>0.99121294759267442</v>
      </c>
      <c r="OU12" s="186">
        <f t="shared" si="326"/>
        <v>0.62668623063545426</v>
      </c>
      <c r="OV12" s="187">
        <f t="shared" si="327"/>
        <v>1.0343091627053995</v>
      </c>
      <c r="OW12" s="186">
        <f t="shared" si="328"/>
        <v>0.65279815691193144</v>
      </c>
      <c r="OX12" s="187">
        <f t="shared" si="329"/>
        <v>1.0774053778181245</v>
      </c>
      <c r="OY12" s="186">
        <f t="shared" si="330"/>
        <v>0.67891008318840873</v>
      </c>
      <c r="OZ12" s="187">
        <f t="shared" si="331"/>
        <v>1.1205015929308495</v>
      </c>
      <c r="PA12" s="186">
        <f t="shared" si="332"/>
        <v>0.70502200946488602</v>
      </c>
      <c r="PB12" s="187">
        <f t="shared" si="333"/>
        <v>1.1635978080435745</v>
      </c>
      <c r="PC12" s="188">
        <f t="shared" si="334"/>
        <v>0.73113393574136321</v>
      </c>
      <c r="PD12" s="187">
        <f t="shared" si="335"/>
        <v>1.2066940231562993</v>
      </c>
    </row>
    <row r="13" spans="2:420" ht="26" thickBot="1" x14ac:dyDescent="0.8">
      <c r="B13" s="155">
        <f t="shared" si="336"/>
        <v>29.549108875781261</v>
      </c>
      <c r="C13" s="92">
        <f>'Production Cost Summary'!$C$4/' Margin Analysis'!B13</f>
        <v>13.531270999773207</v>
      </c>
      <c r="D13" s="169">
        <f>'Production Cost Summary'!$D$4/' Margin Analysis'!B13</f>
        <v>20.001476270724719</v>
      </c>
      <c r="E13" s="171">
        <f t="shared" si="0"/>
        <v>14.207834549761868</v>
      </c>
      <c r="F13" s="172">
        <f t="shared" si="1"/>
        <v>21.001550084260955</v>
      </c>
      <c r="G13" s="171">
        <f t="shared" si="2"/>
        <v>14.884398099750529</v>
      </c>
      <c r="H13" s="172">
        <f t="shared" si="3"/>
        <v>22.001623897797192</v>
      </c>
      <c r="I13" s="171">
        <f t="shared" si="4"/>
        <v>15.560961649739188</v>
      </c>
      <c r="J13" s="172">
        <f t="shared" si="5"/>
        <v>23.001697711333424</v>
      </c>
      <c r="K13" s="171">
        <f t="shared" si="6"/>
        <v>16.237525199727848</v>
      </c>
      <c r="L13" s="172">
        <f t="shared" si="7"/>
        <v>24.001771524869664</v>
      </c>
      <c r="M13" s="171">
        <f t="shared" si="8"/>
        <v>16.914088749716509</v>
      </c>
      <c r="N13" s="172">
        <f t="shared" si="9"/>
        <v>25.0018453384059</v>
      </c>
      <c r="O13" s="171">
        <f t="shared" si="10"/>
        <v>17.59065229970517</v>
      </c>
      <c r="P13" s="172">
        <f t="shared" si="11"/>
        <v>26.001919151942136</v>
      </c>
      <c r="Q13" s="171">
        <f t="shared" si="12"/>
        <v>18.26721584969383</v>
      </c>
      <c r="R13" s="172">
        <f t="shared" si="13"/>
        <v>27.001992965478372</v>
      </c>
      <c r="S13" s="173">
        <f t="shared" si="14"/>
        <v>18.943779399682491</v>
      </c>
      <c r="T13" s="172">
        <f t="shared" si="15"/>
        <v>28.002066779014605</v>
      </c>
      <c r="V13" s="155">
        <f t="shared" si="337"/>
        <v>41.368752426093764</v>
      </c>
      <c r="W13" s="92">
        <f>'Production Cost Summary'!$C$5/' Margin Analysis'!V13</f>
        <v>8.098206504982425</v>
      </c>
      <c r="X13" s="94">
        <f>'Production Cost Summary'!$D$5/' Margin Analysis'!V13</f>
        <v>12.719781698519219</v>
      </c>
      <c r="Y13" s="171">
        <f t="shared" si="16"/>
        <v>8.5031168302315461</v>
      </c>
      <c r="Z13" s="172">
        <f t="shared" si="17"/>
        <v>13.35577078344518</v>
      </c>
      <c r="AA13" s="171">
        <f t="shared" si="18"/>
        <v>8.9080271554806689</v>
      </c>
      <c r="AB13" s="172">
        <f t="shared" si="19"/>
        <v>13.991759868371142</v>
      </c>
      <c r="AC13" s="171">
        <f t="shared" si="20"/>
        <v>9.3129374807297882</v>
      </c>
      <c r="AD13" s="172">
        <f t="shared" si="21"/>
        <v>14.6277489532971</v>
      </c>
      <c r="AE13" s="171">
        <f t="shared" si="22"/>
        <v>9.7178478059789093</v>
      </c>
      <c r="AF13" s="172">
        <f t="shared" si="23"/>
        <v>15.263738038223062</v>
      </c>
      <c r="AG13" s="171">
        <f t="shared" si="24"/>
        <v>10.122758131228032</v>
      </c>
      <c r="AH13" s="172">
        <f t="shared" si="25"/>
        <v>15.899727123149024</v>
      </c>
      <c r="AI13" s="171">
        <f t="shared" si="26"/>
        <v>10.527668456477153</v>
      </c>
      <c r="AJ13" s="172">
        <f t="shared" si="27"/>
        <v>16.535716208074984</v>
      </c>
      <c r="AK13" s="171">
        <f t="shared" si="28"/>
        <v>10.932578781726274</v>
      </c>
      <c r="AL13" s="172">
        <f t="shared" si="29"/>
        <v>17.171705293000947</v>
      </c>
      <c r="AM13" s="173">
        <f t="shared" si="30"/>
        <v>11.337489106975394</v>
      </c>
      <c r="AN13" s="172">
        <f t="shared" si="31"/>
        <v>17.807694377926904</v>
      </c>
      <c r="AP13" s="155">
        <f t="shared" si="338"/>
        <v>29.549108875781261</v>
      </c>
      <c r="AQ13" s="92">
        <f>'Production Cost Summary'!$C$6/' Margin Analysis'!AP13</f>
        <v>9.7492889281718895</v>
      </c>
      <c r="AR13" s="94">
        <f>'Production Cost Summary'!$D$6/' Margin Analysis'!AP13</f>
        <v>16.2194941991234</v>
      </c>
      <c r="AS13" s="171">
        <f t="shared" si="32"/>
        <v>10.236753374580484</v>
      </c>
      <c r="AT13" s="172">
        <f t="shared" si="33"/>
        <v>17.03046890907957</v>
      </c>
      <c r="AU13" s="171">
        <f t="shared" si="34"/>
        <v>10.724217820989079</v>
      </c>
      <c r="AV13" s="172">
        <f t="shared" si="35"/>
        <v>17.84144361903574</v>
      </c>
      <c r="AW13" s="171">
        <f t="shared" si="36"/>
        <v>11.211682267397672</v>
      </c>
      <c r="AX13" s="172">
        <f t="shared" si="37"/>
        <v>18.652418328991907</v>
      </c>
      <c r="AY13" s="171">
        <f t="shared" si="38"/>
        <v>11.699146713806266</v>
      </c>
      <c r="AZ13" s="172">
        <f t="shared" si="39"/>
        <v>19.46339303894808</v>
      </c>
      <c r="BA13" s="171">
        <f t="shared" si="40"/>
        <v>12.186611160214863</v>
      </c>
      <c r="BB13" s="172">
        <f t="shared" si="41"/>
        <v>20.27436774890425</v>
      </c>
      <c r="BC13" s="171">
        <f t="shared" si="42"/>
        <v>12.674075606623457</v>
      </c>
      <c r="BD13" s="172">
        <f t="shared" si="43"/>
        <v>21.085342458860421</v>
      </c>
      <c r="BE13" s="171">
        <f t="shared" si="44"/>
        <v>13.161540053032052</v>
      </c>
      <c r="BF13" s="172">
        <f t="shared" si="45"/>
        <v>21.896317168816591</v>
      </c>
      <c r="BG13" s="173">
        <f t="shared" si="46"/>
        <v>13.649004499440645</v>
      </c>
      <c r="BH13" s="172">
        <f t="shared" si="47"/>
        <v>22.707291878772757</v>
      </c>
      <c r="BJ13" s="155">
        <f t="shared" si="339"/>
        <v>85.692415739765636</v>
      </c>
      <c r="BK13" s="92">
        <f>'Production Cost Summary'!$C$7/' Margin Analysis'!BJ13</f>
        <v>3.4527769750187836</v>
      </c>
      <c r="BL13" s="94">
        <f>'Production Cost Summary'!$D$7/' Margin Analysis'!BJ13</f>
        <v>5.6871684126632243</v>
      </c>
      <c r="BM13" s="171">
        <f t="shared" si="48"/>
        <v>3.6254158237697229</v>
      </c>
      <c r="BN13" s="172">
        <f t="shared" si="49"/>
        <v>5.9715268332963856</v>
      </c>
      <c r="BO13" s="171">
        <f t="shared" si="50"/>
        <v>3.7980546725206623</v>
      </c>
      <c r="BP13" s="172">
        <f t="shared" si="51"/>
        <v>6.2558852539295469</v>
      </c>
      <c r="BQ13" s="171">
        <f t="shared" si="52"/>
        <v>3.9706935212716008</v>
      </c>
      <c r="BR13" s="172">
        <f t="shared" si="53"/>
        <v>6.5402436745627073</v>
      </c>
      <c r="BS13" s="171">
        <f t="shared" si="54"/>
        <v>4.1433323700225397</v>
      </c>
      <c r="BT13" s="172">
        <f t="shared" si="55"/>
        <v>6.8246020951958686</v>
      </c>
      <c r="BU13" s="171">
        <f t="shared" si="56"/>
        <v>4.3159712187734796</v>
      </c>
      <c r="BV13" s="172">
        <f t="shared" si="57"/>
        <v>7.1089605158290308</v>
      </c>
      <c r="BW13" s="171">
        <f t="shared" si="58"/>
        <v>4.4886100675244185</v>
      </c>
      <c r="BX13" s="172">
        <f t="shared" si="59"/>
        <v>7.3933189364621921</v>
      </c>
      <c r="BY13" s="171">
        <f t="shared" si="60"/>
        <v>4.6612489162753583</v>
      </c>
      <c r="BZ13" s="172">
        <f t="shared" si="61"/>
        <v>7.6776773570953534</v>
      </c>
      <c r="CA13" s="173">
        <f t="shared" si="62"/>
        <v>4.8338877650262964</v>
      </c>
      <c r="CB13" s="172">
        <f t="shared" si="63"/>
        <v>7.9620357777285138</v>
      </c>
      <c r="CD13" s="155">
        <f t="shared" si="340"/>
        <v>85.692415739765636</v>
      </c>
      <c r="CE13" s="92">
        <f>'Production Cost Summary'!$C$8/' Margin Analysis'!CD13</f>
        <v>6.8140289307894486</v>
      </c>
      <c r="CF13" s="94">
        <f>'Production Cost Summary'!$D$8/' Margin Analysis'!CD13</f>
        <v>9.0484203684338897</v>
      </c>
      <c r="CG13" s="171">
        <f t="shared" si="64"/>
        <v>7.1547303773289217</v>
      </c>
      <c r="CH13" s="172">
        <f t="shared" si="65"/>
        <v>9.5008413868555852</v>
      </c>
      <c r="CI13" s="171">
        <f t="shared" si="66"/>
        <v>7.4954318238683939</v>
      </c>
      <c r="CJ13" s="172">
        <f t="shared" si="67"/>
        <v>9.9532624052772789</v>
      </c>
      <c r="CK13" s="171">
        <f t="shared" si="68"/>
        <v>7.8361332704078652</v>
      </c>
      <c r="CL13" s="172">
        <f t="shared" si="69"/>
        <v>10.405683423698973</v>
      </c>
      <c r="CM13" s="171">
        <f t="shared" si="70"/>
        <v>8.1768347169473383</v>
      </c>
      <c r="CN13" s="172">
        <f t="shared" si="71"/>
        <v>10.858104442120668</v>
      </c>
      <c r="CO13" s="171">
        <f t="shared" si="72"/>
        <v>8.5175361634868114</v>
      </c>
      <c r="CP13" s="172">
        <f t="shared" si="73"/>
        <v>11.310525460542362</v>
      </c>
      <c r="CQ13" s="171">
        <f t="shared" si="74"/>
        <v>8.8582376100262827</v>
      </c>
      <c r="CR13" s="172">
        <f t="shared" si="75"/>
        <v>11.762946478964057</v>
      </c>
      <c r="CS13" s="171">
        <f t="shared" si="76"/>
        <v>9.1989390565657558</v>
      </c>
      <c r="CT13" s="172">
        <f t="shared" si="77"/>
        <v>12.215367497385753</v>
      </c>
      <c r="CU13" s="173">
        <f t="shared" si="78"/>
        <v>9.5396405031052272</v>
      </c>
      <c r="CV13" s="172">
        <f t="shared" si="79"/>
        <v>12.667788515807445</v>
      </c>
      <c r="CX13" s="155">
        <f t="shared" si="341"/>
        <v>29.549108875781261</v>
      </c>
      <c r="CY13" s="92">
        <f>'Production Cost Summary'!$C$9/' Margin Analysis'!CX13</f>
        <v>9.931372253344847</v>
      </c>
      <c r="CZ13" s="94">
        <f>'Production Cost Summary'!$D$9/' Margin Analysis'!CX13</f>
        <v>16.401577524296361</v>
      </c>
      <c r="DA13" s="171">
        <f t="shared" si="80"/>
        <v>10.42794086601209</v>
      </c>
      <c r="DB13" s="172">
        <f t="shared" si="81"/>
        <v>17.221656400511179</v>
      </c>
      <c r="DC13" s="171">
        <f t="shared" si="82"/>
        <v>10.924509478679333</v>
      </c>
      <c r="DD13" s="172">
        <f t="shared" si="83"/>
        <v>18.041735276725998</v>
      </c>
      <c r="DE13" s="171">
        <f t="shared" si="84"/>
        <v>11.421078091346573</v>
      </c>
      <c r="DF13" s="172">
        <f t="shared" si="85"/>
        <v>18.861814152940813</v>
      </c>
      <c r="DG13" s="171">
        <f t="shared" si="86"/>
        <v>11.917646704013816</v>
      </c>
      <c r="DH13" s="172">
        <f t="shared" si="87"/>
        <v>19.681893029155631</v>
      </c>
      <c r="DI13" s="171">
        <f t="shared" si="88"/>
        <v>12.414215316681059</v>
      </c>
      <c r="DJ13" s="172">
        <f t="shared" si="89"/>
        <v>20.50197190537045</v>
      </c>
      <c r="DK13" s="171">
        <f t="shared" si="90"/>
        <v>12.910783929348302</v>
      </c>
      <c r="DL13" s="172">
        <f t="shared" si="91"/>
        <v>21.322050781585268</v>
      </c>
      <c r="DM13" s="171">
        <f t="shared" si="92"/>
        <v>13.407352542015545</v>
      </c>
      <c r="DN13" s="172">
        <f t="shared" si="93"/>
        <v>22.142129657800087</v>
      </c>
      <c r="DO13" s="173">
        <f t="shared" si="94"/>
        <v>13.903921154682784</v>
      </c>
      <c r="DP13" s="172">
        <f t="shared" si="95"/>
        <v>22.962208534014902</v>
      </c>
      <c r="DR13" s="155">
        <f t="shared" si="342"/>
        <v>29.549108875781261</v>
      </c>
      <c r="DS13" s="92">
        <f>'Production Cost Summary'!$C$10/' Margin Analysis'!DR13</f>
        <v>10.120857294113341</v>
      </c>
      <c r="DT13" s="94">
        <f>'Production Cost Summary'!$D$10/' Margin Analysis'!DR13</f>
        <v>16.591062565064853</v>
      </c>
      <c r="DU13" s="171">
        <f t="shared" si="96"/>
        <v>10.626900158819009</v>
      </c>
      <c r="DV13" s="172">
        <f t="shared" si="97"/>
        <v>17.420615693318098</v>
      </c>
      <c r="DW13" s="171">
        <f t="shared" si="98"/>
        <v>11.132943023524676</v>
      </c>
      <c r="DX13" s="172">
        <f t="shared" si="99"/>
        <v>18.250168821571339</v>
      </c>
      <c r="DY13" s="171">
        <f t="shared" si="100"/>
        <v>11.638985888230341</v>
      </c>
      <c r="DZ13" s="172">
        <f t="shared" si="101"/>
        <v>19.079721949824577</v>
      </c>
      <c r="EA13" s="171">
        <f t="shared" si="102"/>
        <v>12.145028752936009</v>
      </c>
      <c r="EB13" s="172">
        <f t="shared" si="103"/>
        <v>19.909275078077822</v>
      </c>
      <c r="EC13" s="171">
        <f t="shared" si="104"/>
        <v>12.651071617641676</v>
      </c>
      <c r="ED13" s="172">
        <f t="shared" si="105"/>
        <v>20.738828206331064</v>
      </c>
      <c r="EE13" s="171">
        <f t="shared" si="106"/>
        <v>13.157114482347344</v>
      </c>
      <c r="EF13" s="172">
        <f t="shared" si="107"/>
        <v>21.568381334584309</v>
      </c>
      <c r="EG13" s="171">
        <f t="shared" si="108"/>
        <v>13.66315734705301</v>
      </c>
      <c r="EH13" s="172">
        <f t="shared" si="109"/>
        <v>22.397934462837554</v>
      </c>
      <c r="EI13" s="173">
        <f t="shared" si="110"/>
        <v>14.169200211758676</v>
      </c>
      <c r="EJ13" s="172">
        <f t="shared" si="111"/>
        <v>23.227487591090792</v>
      </c>
      <c r="EL13" s="155">
        <f t="shared" si="343"/>
        <v>47.278574201250017</v>
      </c>
      <c r="EM13" s="92">
        <f>'Production Cost Summary'!$C$11/' Margin Analysis'!EL13</f>
        <v>7.7371263025594468</v>
      </c>
      <c r="EN13" s="94">
        <f>'Production Cost Summary'!$D$11/' Margin Analysis'!EL13</f>
        <v>11.781004596904141</v>
      </c>
      <c r="EO13" s="171">
        <f t="shared" si="112"/>
        <v>8.1239826176874192</v>
      </c>
      <c r="EP13" s="172">
        <f t="shared" si="113"/>
        <v>12.37005482674935</v>
      </c>
      <c r="EQ13" s="171">
        <f t="shared" si="114"/>
        <v>8.5108389328153926</v>
      </c>
      <c r="ER13" s="172">
        <f t="shared" si="115"/>
        <v>12.959105056594556</v>
      </c>
      <c r="ES13" s="171">
        <f t="shared" si="116"/>
        <v>8.8976952479433624</v>
      </c>
      <c r="ET13" s="172">
        <f t="shared" si="117"/>
        <v>13.548155286439762</v>
      </c>
      <c r="EU13" s="171">
        <f t="shared" si="118"/>
        <v>9.2845515630713358</v>
      </c>
      <c r="EV13" s="172">
        <f t="shared" si="119"/>
        <v>14.13720551628497</v>
      </c>
      <c r="EW13" s="171">
        <f t="shared" si="120"/>
        <v>9.6714078781993091</v>
      </c>
      <c r="EX13" s="172">
        <f t="shared" si="121"/>
        <v>14.726255746130176</v>
      </c>
      <c r="EY13" s="171">
        <f t="shared" si="122"/>
        <v>10.058264193327281</v>
      </c>
      <c r="EZ13" s="172">
        <f t="shared" si="123"/>
        <v>15.315305975975384</v>
      </c>
      <c r="FA13" s="171">
        <f t="shared" si="124"/>
        <v>10.445120508455254</v>
      </c>
      <c r="FB13" s="172">
        <f t="shared" si="125"/>
        <v>15.904356205820593</v>
      </c>
      <c r="FC13" s="173">
        <f t="shared" si="126"/>
        <v>10.831976823583226</v>
      </c>
      <c r="FD13" s="172">
        <f t="shared" si="127"/>
        <v>16.493406435665797</v>
      </c>
      <c r="FF13" s="155">
        <f t="shared" si="344"/>
        <v>41.368752426093764</v>
      </c>
      <c r="FG13" s="92">
        <f>'Production Cost Summary'!$C$12/' Margin Analysis'!FF13</f>
        <v>7.6028543660314236</v>
      </c>
      <c r="FH13" s="94">
        <f>'Production Cost Summary'!$D$12/' Margin Analysis'!FF13</f>
        <v>12.224429559568218</v>
      </c>
      <c r="FI13" s="171">
        <f t="shared" si="128"/>
        <v>7.9829970843329949</v>
      </c>
      <c r="FJ13" s="172">
        <f t="shared" si="129"/>
        <v>12.835651037546629</v>
      </c>
      <c r="FK13" s="171">
        <f t="shared" si="130"/>
        <v>8.3631398026345671</v>
      </c>
      <c r="FL13" s="172">
        <f t="shared" si="131"/>
        <v>13.44687251552504</v>
      </c>
      <c r="FM13" s="171">
        <f t="shared" si="132"/>
        <v>8.7432825209361358</v>
      </c>
      <c r="FN13" s="172">
        <f t="shared" si="133"/>
        <v>14.05809399350345</v>
      </c>
      <c r="FO13" s="171">
        <f t="shared" si="134"/>
        <v>9.123425239237708</v>
      </c>
      <c r="FP13" s="172">
        <f t="shared" si="135"/>
        <v>14.669315471481861</v>
      </c>
      <c r="FQ13" s="171">
        <f t="shared" si="136"/>
        <v>9.5035679575392802</v>
      </c>
      <c r="FR13" s="172">
        <f t="shared" si="137"/>
        <v>15.280536949460274</v>
      </c>
      <c r="FS13" s="171">
        <f t="shared" si="138"/>
        <v>9.8837106758408506</v>
      </c>
      <c r="FT13" s="172">
        <f t="shared" si="139"/>
        <v>15.891758427438685</v>
      </c>
      <c r="FU13" s="171">
        <f t="shared" si="140"/>
        <v>10.263853394142423</v>
      </c>
      <c r="FV13" s="172">
        <f t="shared" si="141"/>
        <v>16.502979905417096</v>
      </c>
      <c r="FW13" s="173">
        <f t="shared" si="142"/>
        <v>10.643996112443993</v>
      </c>
      <c r="FX13" s="172">
        <f t="shared" si="143"/>
        <v>17.114201383395503</v>
      </c>
      <c r="FZ13" s="155">
        <f t="shared" si="345"/>
        <v>44.323663313671886</v>
      </c>
      <c r="GA13" s="92">
        <f>'Production Cost Summary'!$C$13/' Margin Analysis'!FZ13</f>
        <v>6.2801735955371321</v>
      </c>
      <c r="GB13" s="94">
        <f>'Production Cost Summary'!$D$13/' Margin Analysis'!FZ13</f>
        <v>10.593643776171474</v>
      </c>
      <c r="GC13" s="171">
        <f t="shared" si="144"/>
        <v>6.5941822753139894</v>
      </c>
      <c r="GD13" s="172">
        <f t="shared" si="145"/>
        <v>11.123325964980047</v>
      </c>
      <c r="GE13" s="171">
        <f t="shared" si="146"/>
        <v>6.9081909550908458</v>
      </c>
      <c r="GF13" s="172">
        <f t="shared" si="147"/>
        <v>11.653008153788623</v>
      </c>
      <c r="GG13" s="171">
        <f t="shared" si="148"/>
        <v>7.2221996348677013</v>
      </c>
      <c r="GH13" s="172">
        <f t="shared" si="149"/>
        <v>12.182690342597194</v>
      </c>
      <c r="GI13" s="171">
        <f t="shared" si="150"/>
        <v>7.5362083146445578</v>
      </c>
      <c r="GJ13" s="172">
        <f t="shared" si="151"/>
        <v>12.712372531405768</v>
      </c>
      <c r="GK13" s="171">
        <f t="shared" si="152"/>
        <v>7.8502169944214151</v>
      </c>
      <c r="GL13" s="172">
        <f t="shared" si="153"/>
        <v>13.242054720214343</v>
      </c>
      <c r="GM13" s="171">
        <f t="shared" si="154"/>
        <v>8.1642256741982724</v>
      </c>
      <c r="GN13" s="172">
        <f t="shared" si="155"/>
        <v>13.771736909022916</v>
      </c>
      <c r="GO13" s="171">
        <f t="shared" si="156"/>
        <v>8.4782343539751288</v>
      </c>
      <c r="GP13" s="172">
        <f t="shared" si="157"/>
        <v>14.301419097831491</v>
      </c>
      <c r="GQ13" s="173">
        <f t="shared" si="158"/>
        <v>8.7922430337519835</v>
      </c>
      <c r="GR13" s="172">
        <f t="shared" si="159"/>
        <v>14.831101286640063</v>
      </c>
      <c r="GT13" s="155">
        <f t="shared" si="346"/>
        <v>44.323663313671886</v>
      </c>
      <c r="GU13" s="92">
        <f>'Production Cost Summary'!$C$14/' Margin Analysis'!GT13</f>
        <v>6.8684891374060877</v>
      </c>
      <c r="GV13" s="94">
        <f>'Production Cost Summary'!$D$14/' Margin Analysis'!GT13</f>
        <v>11.181959318040429</v>
      </c>
      <c r="GW13" s="171">
        <f t="shared" si="160"/>
        <v>7.2119135942763926</v>
      </c>
      <c r="GX13" s="172">
        <f t="shared" si="161"/>
        <v>11.741057283942451</v>
      </c>
      <c r="GY13" s="171">
        <f t="shared" si="162"/>
        <v>7.5553380511466974</v>
      </c>
      <c r="GZ13" s="172">
        <f t="shared" si="163"/>
        <v>12.300155249844472</v>
      </c>
      <c r="HA13" s="171">
        <f t="shared" si="164"/>
        <v>7.8987625080170005</v>
      </c>
      <c r="HB13" s="172">
        <f t="shared" si="165"/>
        <v>12.859253215746492</v>
      </c>
      <c r="HC13" s="171">
        <f t="shared" si="166"/>
        <v>8.2421869648873045</v>
      </c>
      <c r="HD13" s="172">
        <f t="shared" si="167"/>
        <v>13.418351181648514</v>
      </c>
      <c r="HE13" s="171">
        <f t="shared" si="168"/>
        <v>8.5856114217576103</v>
      </c>
      <c r="HF13" s="172">
        <f t="shared" si="169"/>
        <v>13.977449147550535</v>
      </c>
      <c r="HG13" s="171">
        <f t="shared" si="170"/>
        <v>8.9290358786279143</v>
      </c>
      <c r="HH13" s="172">
        <f t="shared" si="171"/>
        <v>14.536547113452558</v>
      </c>
      <c r="HI13" s="171">
        <f t="shared" si="172"/>
        <v>9.2724603354982182</v>
      </c>
      <c r="HJ13" s="172">
        <f t="shared" si="173"/>
        <v>15.095645079354579</v>
      </c>
      <c r="HK13" s="173">
        <f t="shared" si="174"/>
        <v>9.6158847923685222</v>
      </c>
      <c r="HL13" s="172">
        <f t="shared" si="175"/>
        <v>15.654743045256598</v>
      </c>
      <c r="HN13" s="155">
        <f t="shared" si="347"/>
        <v>41.368752426093764</v>
      </c>
      <c r="HO13" s="92">
        <f>'Production Cost Summary'!$C$15/' Margin Analysis'!HN13</f>
        <v>8.2247585446977389</v>
      </c>
      <c r="HP13" s="94">
        <f>'Production Cost Summary'!$D$15/' Margin Analysis'!HN13</f>
        <v>12.846333738234534</v>
      </c>
      <c r="HQ13" s="171">
        <f t="shared" si="176"/>
        <v>8.6359964719326268</v>
      </c>
      <c r="HR13" s="172">
        <f t="shared" si="177"/>
        <v>13.488650425146261</v>
      </c>
      <c r="HS13" s="171">
        <f t="shared" si="178"/>
        <v>9.0472343991675128</v>
      </c>
      <c r="HT13" s="172">
        <f t="shared" si="179"/>
        <v>14.13096711205799</v>
      </c>
      <c r="HU13" s="171">
        <f t="shared" si="180"/>
        <v>9.4584723264023989</v>
      </c>
      <c r="HV13" s="172">
        <f t="shared" si="181"/>
        <v>14.773283798969713</v>
      </c>
      <c r="HW13" s="171">
        <f t="shared" si="182"/>
        <v>9.8697102536372867</v>
      </c>
      <c r="HX13" s="172">
        <f t="shared" si="183"/>
        <v>15.415600485881441</v>
      </c>
      <c r="HY13" s="171">
        <f t="shared" si="184"/>
        <v>10.280948180872173</v>
      </c>
      <c r="HZ13" s="172">
        <f t="shared" si="185"/>
        <v>16.057917172793168</v>
      </c>
      <c r="IA13" s="171">
        <f t="shared" si="186"/>
        <v>10.692186108107061</v>
      </c>
      <c r="IB13" s="172">
        <f t="shared" si="187"/>
        <v>16.700233859704895</v>
      </c>
      <c r="IC13" s="171">
        <f t="shared" si="188"/>
        <v>11.103424035341948</v>
      </c>
      <c r="ID13" s="172">
        <f t="shared" si="189"/>
        <v>17.342550546616621</v>
      </c>
      <c r="IE13" s="173">
        <f t="shared" si="190"/>
        <v>11.514661962576834</v>
      </c>
      <c r="IF13" s="172">
        <f t="shared" si="191"/>
        <v>17.984867233528348</v>
      </c>
      <c r="IH13" s="155">
        <f t="shared" si="348"/>
        <v>22.161831656835943</v>
      </c>
      <c r="II13" s="92">
        <f>'Production Cost Summary'!$C$16/' Margin Analysis'!IH13</f>
        <v>12.188053956121589</v>
      </c>
      <c r="IJ13" s="94">
        <f>'Production Cost Summary'!$D$16/' Margin Analysis'!IH13</f>
        <v>20.814994317390273</v>
      </c>
      <c r="IK13" s="171">
        <f t="shared" si="192"/>
        <v>12.79745665392767</v>
      </c>
      <c r="IL13" s="172">
        <f t="shared" si="193"/>
        <v>21.855744033259786</v>
      </c>
      <c r="IM13" s="171">
        <f t="shared" si="194"/>
        <v>13.406859351733749</v>
      </c>
      <c r="IN13" s="172">
        <f t="shared" si="195"/>
        <v>22.896493749129302</v>
      </c>
      <c r="IO13" s="171">
        <f t="shared" si="196"/>
        <v>14.016262049539826</v>
      </c>
      <c r="IP13" s="172">
        <f t="shared" si="197"/>
        <v>23.937243464998812</v>
      </c>
      <c r="IQ13" s="171">
        <f t="shared" si="198"/>
        <v>14.625664747345906</v>
      </c>
      <c r="IR13" s="172">
        <f t="shared" si="199"/>
        <v>24.977993180868328</v>
      </c>
      <c r="IS13" s="171">
        <f t="shared" si="200"/>
        <v>15.235067445151987</v>
      </c>
      <c r="IT13" s="172">
        <f t="shared" si="201"/>
        <v>26.018742896737841</v>
      </c>
      <c r="IU13" s="171">
        <f t="shared" si="202"/>
        <v>15.844470142958066</v>
      </c>
      <c r="IV13" s="172">
        <f t="shared" si="203"/>
        <v>27.059492612607354</v>
      </c>
      <c r="IW13" s="171">
        <f t="shared" si="204"/>
        <v>16.453872840764145</v>
      </c>
      <c r="IX13" s="172">
        <f t="shared" si="205"/>
        <v>28.10024232847687</v>
      </c>
      <c r="IY13" s="173">
        <f t="shared" si="206"/>
        <v>17.063275538570224</v>
      </c>
      <c r="IZ13" s="172">
        <f t="shared" si="207"/>
        <v>29.14099204434638</v>
      </c>
      <c r="JB13" s="155">
        <f t="shared" si="349"/>
        <v>41.368752426093764</v>
      </c>
      <c r="JC13" s="92">
        <f>'Production Cost Summary'!$C$17/' Margin Analysis'!JB13</f>
        <v>7.9513106078712781</v>
      </c>
      <c r="JD13" s="94">
        <f>'Production Cost Summary'!$D$17/' Margin Analysis'!JB13</f>
        <v>12.572885801408074</v>
      </c>
      <c r="JE13" s="171">
        <f t="shared" si="208"/>
        <v>8.348876138264842</v>
      </c>
      <c r="JF13" s="172">
        <f t="shared" si="209"/>
        <v>13.201530091478478</v>
      </c>
      <c r="JG13" s="171">
        <f t="shared" si="210"/>
        <v>8.7464416686584059</v>
      </c>
      <c r="JH13" s="172">
        <f t="shared" si="211"/>
        <v>13.830174381548883</v>
      </c>
      <c r="JI13" s="171">
        <f t="shared" si="212"/>
        <v>9.1440071990519698</v>
      </c>
      <c r="JJ13" s="172">
        <f t="shared" si="213"/>
        <v>14.458818671619284</v>
      </c>
      <c r="JK13" s="171">
        <f t="shared" si="214"/>
        <v>9.5415727294455337</v>
      </c>
      <c r="JL13" s="172">
        <f t="shared" si="215"/>
        <v>15.087462961689688</v>
      </c>
      <c r="JM13" s="171">
        <f t="shared" si="216"/>
        <v>9.9391382598390976</v>
      </c>
      <c r="JN13" s="172">
        <f t="shared" si="217"/>
        <v>15.716107251760093</v>
      </c>
      <c r="JO13" s="171">
        <f t="shared" si="218"/>
        <v>10.336703790232662</v>
      </c>
      <c r="JP13" s="172">
        <f t="shared" si="219"/>
        <v>16.344751541830497</v>
      </c>
      <c r="JQ13" s="171">
        <f t="shared" si="220"/>
        <v>10.734269320626225</v>
      </c>
      <c r="JR13" s="172">
        <f t="shared" si="221"/>
        <v>16.973395831900902</v>
      </c>
      <c r="JS13" s="173">
        <f t="shared" si="222"/>
        <v>11.131834851019789</v>
      </c>
      <c r="JT13" s="172">
        <f t="shared" si="223"/>
        <v>17.602040121971303</v>
      </c>
      <c r="JV13" s="155">
        <f t="shared" si="350"/>
        <v>1034.218810652344</v>
      </c>
      <c r="JW13" s="92">
        <f>'Production Cost Summary'!$C$18/' Margin Analysis'!JV13</f>
        <v>0.27390241995436282</v>
      </c>
      <c r="JX13" s="94">
        <f>'Production Cost Summary'!$D$18/' Margin Analysis'!JV13</f>
        <v>0.45876542769583456</v>
      </c>
      <c r="JY13" s="171">
        <f t="shared" si="224"/>
        <v>0.28759754095208095</v>
      </c>
      <c r="JZ13" s="172">
        <f t="shared" si="225"/>
        <v>0.48170369908062632</v>
      </c>
      <c r="KA13" s="171">
        <f t="shared" si="226"/>
        <v>0.30129266194979915</v>
      </c>
      <c r="KB13" s="172">
        <f t="shared" si="227"/>
        <v>0.50464197046541803</v>
      </c>
      <c r="KC13" s="171">
        <f t="shared" si="228"/>
        <v>0.31498778294751723</v>
      </c>
      <c r="KD13" s="172">
        <f t="shared" si="229"/>
        <v>0.52758024185020969</v>
      </c>
      <c r="KE13" s="171">
        <f t="shared" si="230"/>
        <v>0.32868290394523536</v>
      </c>
      <c r="KF13" s="172">
        <f t="shared" si="231"/>
        <v>0.55051851323500145</v>
      </c>
      <c r="KG13" s="171">
        <f t="shared" si="232"/>
        <v>0.34237802494295355</v>
      </c>
      <c r="KH13" s="172">
        <f t="shared" si="233"/>
        <v>0.57345678461979321</v>
      </c>
      <c r="KI13" s="171">
        <f t="shared" si="234"/>
        <v>0.35607314594067169</v>
      </c>
      <c r="KJ13" s="172">
        <f t="shared" si="235"/>
        <v>0.59639505600458498</v>
      </c>
      <c r="KK13" s="171">
        <f t="shared" si="236"/>
        <v>0.36976826693838982</v>
      </c>
      <c r="KL13" s="172">
        <f t="shared" si="237"/>
        <v>0.61933332738937674</v>
      </c>
      <c r="KM13" s="173">
        <f t="shared" si="238"/>
        <v>0.3834633879361079</v>
      </c>
      <c r="KN13" s="172">
        <f t="shared" si="239"/>
        <v>0.6422715987741684</v>
      </c>
      <c r="KP13" s="155">
        <f t="shared" si="351"/>
        <v>1034.218810652344</v>
      </c>
      <c r="KQ13" s="92">
        <f>'Production Cost Summary'!$C$19/' Margin Analysis'!KP13</f>
        <v>0.30709637721602412</v>
      </c>
      <c r="KR13" s="94">
        <f>'Production Cost Summary'!$D$19/' Margin Analysis'!KP13</f>
        <v>0.49195938495749592</v>
      </c>
      <c r="KS13" s="171">
        <f t="shared" si="240"/>
        <v>0.32245119607682532</v>
      </c>
      <c r="KT13" s="172">
        <f t="shared" si="241"/>
        <v>0.51655735420537074</v>
      </c>
      <c r="KU13" s="171">
        <f t="shared" si="242"/>
        <v>0.33780601493762658</v>
      </c>
      <c r="KV13" s="172">
        <f t="shared" si="243"/>
        <v>0.54115532345324557</v>
      </c>
      <c r="KW13" s="171">
        <f t="shared" si="244"/>
        <v>0.35316083379842772</v>
      </c>
      <c r="KX13" s="172">
        <f t="shared" si="245"/>
        <v>0.56575329270112029</v>
      </c>
      <c r="KY13" s="171">
        <f t="shared" si="246"/>
        <v>0.36851565265922892</v>
      </c>
      <c r="KZ13" s="172">
        <f t="shared" si="247"/>
        <v>0.59035126194899512</v>
      </c>
      <c r="LA13" s="171">
        <f t="shared" si="248"/>
        <v>0.38387047152003018</v>
      </c>
      <c r="LB13" s="172">
        <f t="shared" si="249"/>
        <v>0.61494923119686984</v>
      </c>
      <c r="LC13" s="171">
        <f t="shared" si="250"/>
        <v>0.39922529038083138</v>
      </c>
      <c r="LD13" s="172">
        <f t="shared" si="251"/>
        <v>0.63954720044474467</v>
      </c>
      <c r="LE13" s="171">
        <f t="shared" si="252"/>
        <v>0.41458010924163258</v>
      </c>
      <c r="LF13" s="172">
        <f t="shared" si="253"/>
        <v>0.6641451696926195</v>
      </c>
      <c r="LG13" s="173">
        <f t="shared" si="254"/>
        <v>0.42993492810243372</v>
      </c>
      <c r="LH13" s="172">
        <f t="shared" si="255"/>
        <v>0.68874313894049422</v>
      </c>
      <c r="LJ13" s="155">
        <f t="shared" si="352"/>
        <v>1034.218810652344</v>
      </c>
      <c r="LK13" s="92">
        <f>'Production Cost Summary'!$C$20/' Margin Analysis'!LJ13</f>
        <v>0.30287609041110036</v>
      </c>
      <c r="LL13" s="94">
        <f>'Production Cost Summary'!$D$20/' Margin Analysis'!LJ13</f>
        <v>0.48773909815257216</v>
      </c>
      <c r="LM13" s="171">
        <f t="shared" si="256"/>
        <v>0.31801989493165539</v>
      </c>
      <c r="LN13" s="172">
        <f t="shared" si="257"/>
        <v>0.51212605306020076</v>
      </c>
      <c r="LO13" s="171">
        <f t="shared" si="258"/>
        <v>0.33316369945221042</v>
      </c>
      <c r="LP13" s="172">
        <f t="shared" si="259"/>
        <v>0.53651300796782941</v>
      </c>
      <c r="LQ13" s="171">
        <f t="shared" si="260"/>
        <v>0.34830750397276539</v>
      </c>
      <c r="LR13" s="172">
        <f t="shared" si="261"/>
        <v>0.56089996287545796</v>
      </c>
      <c r="LS13" s="171">
        <f t="shared" si="262"/>
        <v>0.36345130849332041</v>
      </c>
      <c r="LT13" s="172">
        <f t="shared" si="263"/>
        <v>0.58528691778308661</v>
      </c>
      <c r="LU13" s="171">
        <f t="shared" si="264"/>
        <v>0.37859511301387544</v>
      </c>
      <c r="LV13" s="172">
        <f t="shared" si="265"/>
        <v>0.60967387269071516</v>
      </c>
      <c r="LW13" s="171">
        <f t="shared" si="266"/>
        <v>0.39373891753443047</v>
      </c>
      <c r="LX13" s="172">
        <f t="shared" si="267"/>
        <v>0.63406082759834381</v>
      </c>
      <c r="LY13" s="171">
        <f t="shared" si="268"/>
        <v>0.40888272205498549</v>
      </c>
      <c r="LZ13" s="172">
        <f t="shared" si="269"/>
        <v>0.65844778250597247</v>
      </c>
      <c r="MA13" s="173">
        <f t="shared" si="270"/>
        <v>0.42402652657554046</v>
      </c>
      <c r="MB13" s="172">
        <f t="shared" si="271"/>
        <v>0.68283473741360101</v>
      </c>
      <c r="MD13" s="155">
        <f t="shared" si="353"/>
        <v>36.936386094726579</v>
      </c>
      <c r="ME13" s="92">
        <f>'Production Cost Summary'!$C$21/' Margin Analysis'!MD13</f>
        <v>8.5071752064250266</v>
      </c>
      <c r="MF13" s="94">
        <f>'Production Cost Summary'!$D$21/' Margin Analysis'!MD13</f>
        <v>13.683339423186235</v>
      </c>
      <c r="MG13" s="171">
        <f t="shared" si="272"/>
        <v>8.9325339667462789</v>
      </c>
      <c r="MH13" s="172">
        <f t="shared" si="273"/>
        <v>14.367506394345547</v>
      </c>
      <c r="MI13" s="171">
        <f t="shared" si="274"/>
        <v>9.3578927270675294</v>
      </c>
      <c r="MJ13" s="172">
        <f t="shared" si="275"/>
        <v>15.051673365504859</v>
      </c>
      <c r="MK13" s="171">
        <f t="shared" si="276"/>
        <v>9.7832514873887799</v>
      </c>
      <c r="ML13" s="172">
        <f t="shared" si="277"/>
        <v>15.735840336664168</v>
      </c>
      <c r="MM13" s="171">
        <f t="shared" si="278"/>
        <v>10.208610247710032</v>
      </c>
      <c r="MN13" s="172">
        <f t="shared" si="279"/>
        <v>16.420007307823482</v>
      </c>
      <c r="MO13" s="171">
        <f t="shared" si="280"/>
        <v>10.633969008031283</v>
      </c>
      <c r="MP13" s="172">
        <f t="shared" si="281"/>
        <v>17.104174278982793</v>
      </c>
      <c r="MQ13" s="171">
        <f t="shared" si="282"/>
        <v>11.059327768352535</v>
      </c>
      <c r="MR13" s="172">
        <f t="shared" si="283"/>
        <v>17.788341250142107</v>
      </c>
      <c r="MS13" s="171">
        <f t="shared" si="284"/>
        <v>11.484686528673787</v>
      </c>
      <c r="MT13" s="172">
        <f t="shared" si="285"/>
        <v>18.472508221301418</v>
      </c>
      <c r="MU13" s="173">
        <f t="shared" si="286"/>
        <v>11.910045288995036</v>
      </c>
      <c r="MV13" s="172">
        <f t="shared" si="287"/>
        <v>19.156675192460728</v>
      </c>
      <c r="MX13" s="155">
        <f t="shared" si="354"/>
        <v>1034.218810652344</v>
      </c>
      <c r="MY13" s="92">
        <f>'Production Cost Summary'!$C$22/' Margin Analysis'!MX13</f>
        <v>0.33091139561088817</v>
      </c>
      <c r="MZ13" s="94">
        <f>'Production Cost Summary'!$D$22/' Margin Analysis'!MX13</f>
        <v>0.51577440335236002</v>
      </c>
      <c r="NA13" s="171">
        <f t="shared" si="288"/>
        <v>0.34745696539143262</v>
      </c>
      <c r="NB13" s="172">
        <f t="shared" si="289"/>
        <v>0.54156312351997804</v>
      </c>
      <c r="NC13" s="171">
        <f t="shared" si="290"/>
        <v>0.364002535171977</v>
      </c>
      <c r="ND13" s="172">
        <f t="shared" si="291"/>
        <v>0.56735184368759606</v>
      </c>
      <c r="NE13" s="171">
        <f t="shared" si="292"/>
        <v>0.38054810495252139</v>
      </c>
      <c r="NF13" s="172">
        <f t="shared" si="293"/>
        <v>0.59314056385521396</v>
      </c>
      <c r="NG13" s="171">
        <f t="shared" si="294"/>
        <v>0.39709367473306578</v>
      </c>
      <c r="NH13" s="172">
        <f t="shared" si="295"/>
        <v>0.61892928402283198</v>
      </c>
      <c r="NI13" s="171">
        <f t="shared" si="296"/>
        <v>0.41363924451361023</v>
      </c>
      <c r="NJ13" s="172">
        <f t="shared" si="297"/>
        <v>0.64471800419045</v>
      </c>
      <c r="NK13" s="171">
        <f t="shared" si="298"/>
        <v>0.43018481429415462</v>
      </c>
      <c r="NL13" s="172">
        <f t="shared" si="299"/>
        <v>0.67050672435806802</v>
      </c>
      <c r="NM13" s="171">
        <f t="shared" si="300"/>
        <v>0.44673038407469906</v>
      </c>
      <c r="NN13" s="172">
        <f t="shared" si="301"/>
        <v>0.69629544452568604</v>
      </c>
      <c r="NO13" s="173">
        <f t="shared" si="302"/>
        <v>0.46327595385524339</v>
      </c>
      <c r="NP13" s="172">
        <f t="shared" si="303"/>
        <v>0.72208416469330394</v>
      </c>
      <c r="NR13" s="155">
        <f t="shared" si="355"/>
        <v>886.47326627343773</v>
      </c>
      <c r="NS13" s="92">
        <f>'Production Cost Summary'!$C$23/' Margin Analysis'!NR13</f>
        <v>0.34044956738369164</v>
      </c>
      <c r="NT13" s="94">
        <f>'Production Cost Summary'!$D$23/' Margin Analysis'!NR13</f>
        <v>0.5561230764154087</v>
      </c>
      <c r="NU13" s="171">
        <f t="shared" si="304"/>
        <v>0.35747204575287622</v>
      </c>
      <c r="NV13" s="172">
        <f t="shared" si="305"/>
        <v>0.58392923023617915</v>
      </c>
      <c r="NW13" s="171">
        <f t="shared" si="306"/>
        <v>0.37449452412206086</v>
      </c>
      <c r="NX13" s="172">
        <f t="shared" si="307"/>
        <v>0.6117353840569496</v>
      </c>
      <c r="NY13" s="171">
        <f t="shared" si="308"/>
        <v>0.39151700249124538</v>
      </c>
      <c r="NZ13" s="172">
        <f t="shared" si="309"/>
        <v>0.63954153787771995</v>
      </c>
      <c r="OA13" s="171">
        <f t="shared" si="310"/>
        <v>0.40853948086042996</v>
      </c>
      <c r="OB13" s="172">
        <f t="shared" si="311"/>
        <v>0.6673476916984904</v>
      </c>
      <c r="OC13" s="171">
        <f t="shared" si="312"/>
        <v>0.42556195922961454</v>
      </c>
      <c r="OD13" s="172">
        <f t="shared" si="313"/>
        <v>0.69515384551926085</v>
      </c>
      <c r="OE13" s="171">
        <f t="shared" si="314"/>
        <v>0.44258443759879917</v>
      </c>
      <c r="OF13" s="172">
        <f t="shared" si="315"/>
        <v>0.7229599993400313</v>
      </c>
      <c r="OG13" s="171">
        <f t="shared" si="316"/>
        <v>0.45960691596798375</v>
      </c>
      <c r="OH13" s="172">
        <f t="shared" si="317"/>
        <v>0.75076615316080175</v>
      </c>
      <c r="OI13" s="173">
        <f t="shared" si="318"/>
        <v>0.47662939433716828</v>
      </c>
      <c r="OJ13" s="172">
        <f t="shared" si="319"/>
        <v>0.77857230698157209</v>
      </c>
      <c r="OL13" s="155">
        <f t="shared" si="356"/>
        <v>590.98217751562527</v>
      </c>
      <c r="OM13" s="92">
        <f>'Production Cost Summary'!$C$24/' Margin Analysis'!OL13</f>
        <v>0.49737002431385247</v>
      </c>
      <c r="ON13" s="94">
        <f>'Production Cost Summary'!$D$24/' Margin Analysis'!OL13</f>
        <v>0.82088028786142797</v>
      </c>
      <c r="OO13" s="171">
        <f t="shared" si="320"/>
        <v>0.52223852552954508</v>
      </c>
      <c r="OP13" s="172">
        <f t="shared" si="321"/>
        <v>0.86192430225449945</v>
      </c>
      <c r="OQ13" s="171">
        <f t="shared" si="322"/>
        <v>0.5471070267452377</v>
      </c>
      <c r="OR13" s="172">
        <f t="shared" si="323"/>
        <v>0.90296831664757082</v>
      </c>
      <c r="OS13" s="171">
        <f t="shared" si="324"/>
        <v>0.57197552796093032</v>
      </c>
      <c r="OT13" s="172">
        <f t="shared" si="325"/>
        <v>0.94401233104064208</v>
      </c>
      <c r="OU13" s="171">
        <f t="shared" si="326"/>
        <v>0.59684402917662294</v>
      </c>
      <c r="OV13" s="172">
        <f t="shared" si="327"/>
        <v>0.98505634543371356</v>
      </c>
      <c r="OW13" s="171">
        <f t="shared" si="328"/>
        <v>0.62171253039231555</v>
      </c>
      <c r="OX13" s="172">
        <f t="shared" si="329"/>
        <v>1.026100359826785</v>
      </c>
      <c r="OY13" s="171">
        <f t="shared" si="330"/>
        <v>0.64658103160800817</v>
      </c>
      <c r="OZ13" s="172">
        <f t="shared" si="331"/>
        <v>1.0671443742198563</v>
      </c>
      <c r="PA13" s="171">
        <f t="shared" si="332"/>
        <v>0.6714495328237009</v>
      </c>
      <c r="PB13" s="172">
        <f t="shared" si="333"/>
        <v>1.1081883886129278</v>
      </c>
      <c r="PC13" s="173">
        <f t="shared" si="334"/>
        <v>0.69631803403939341</v>
      </c>
      <c r="PD13" s="172">
        <f t="shared" si="335"/>
        <v>1.149232403005999</v>
      </c>
    </row>
    <row r="14" spans="2:420" ht="26" thickBot="1" x14ac:dyDescent="0.8">
      <c r="B14" s="156">
        <f t="shared" si="336"/>
        <v>31.026564319570326</v>
      </c>
      <c r="C14" s="96">
        <f>'Production Cost Summary'!$C$4/' Margin Analysis'!B14</f>
        <v>12.886924761688768</v>
      </c>
      <c r="D14" s="168">
        <f>'Production Cost Summary'!$D$4/' Margin Analysis'!B14</f>
        <v>19.049025019737829</v>
      </c>
      <c r="E14" s="186">
        <f t="shared" si="0"/>
        <v>13.531270999773207</v>
      </c>
      <c r="F14" s="187">
        <f t="shared" si="1"/>
        <v>20.001476270724723</v>
      </c>
      <c r="G14" s="186">
        <f t="shared" si="2"/>
        <v>14.175617237857645</v>
      </c>
      <c r="H14" s="187">
        <f t="shared" si="3"/>
        <v>20.953927521711613</v>
      </c>
      <c r="I14" s="186">
        <f t="shared" si="4"/>
        <v>14.819963475942082</v>
      </c>
      <c r="J14" s="187">
        <f t="shared" si="5"/>
        <v>21.906378772698503</v>
      </c>
      <c r="K14" s="186">
        <f t="shared" si="6"/>
        <v>15.46430971402652</v>
      </c>
      <c r="L14" s="187">
        <f t="shared" si="7"/>
        <v>22.858830023685396</v>
      </c>
      <c r="M14" s="186">
        <f t="shared" si="8"/>
        <v>16.108655952110958</v>
      </c>
      <c r="N14" s="187">
        <f t="shared" si="9"/>
        <v>23.811281274672286</v>
      </c>
      <c r="O14" s="186">
        <f t="shared" si="10"/>
        <v>16.753002190195399</v>
      </c>
      <c r="P14" s="187">
        <f t="shared" si="11"/>
        <v>24.763732525659179</v>
      </c>
      <c r="Q14" s="186">
        <f t="shared" si="12"/>
        <v>17.397348428279837</v>
      </c>
      <c r="R14" s="187">
        <f t="shared" si="13"/>
        <v>25.716183776646073</v>
      </c>
      <c r="S14" s="188">
        <f t="shared" si="14"/>
        <v>18.041694666364272</v>
      </c>
      <c r="T14" s="187">
        <f t="shared" si="15"/>
        <v>26.668635027632959</v>
      </c>
      <c r="V14" s="156">
        <f t="shared" si="337"/>
        <v>43.437190047398452</v>
      </c>
      <c r="W14" s="96">
        <f>'Production Cost Summary'!$C$5/' Margin Analysis'!V14</f>
        <v>7.7125776237927859</v>
      </c>
      <c r="X14" s="98">
        <f>'Production Cost Summary'!$D$5/' Margin Analysis'!V14</f>
        <v>12.114077808113542</v>
      </c>
      <c r="Y14" s="186">
        <f t="shared" si="16"/>
        <v>8.098206504982425</v>
      </c>
      <c r="Z14" s="187">
        <f t="shared" si="17"/>
        <v>12.71978169851922</v>
      </c>
      <c r="AA14" s="186">
        <f t="shared" si="18"/>
        <v>8.4838353861720659</v>
      </c>
      <c r="AB14" s="187">
        <f t="shared" si="19"/>
        <v>13.325485588924897</v>
      </c>
      <c r="AC14" s="186">
        <f t="shared" si="20"/>
        <v>8.8694642673617032</v>
      </c>
      <c r="AD14" s="187">
        <f t="shared" si="21"/>
        <v>13.931189479330573</v>
      </c>
      <c r="AE14" s="186">
        <f t="shared" si="22"/>
        <v>9.2550931485513424</v>
      </c>
      <c r="AF14" s="187">
        <f t="shared" si="23"/>
        <v>14.53689336973625</v>
      </c>
      <c r="AG14" s="186">
        <f t="shared" si="24"/>
        <v>9.6407220297409815</v>
      </c>
      <c r="AH14" s="187">
        <f t="shared" si="25"/>
        <v>15.142597260141928</v>
      </c>
      <c r="AI14" s="186">
        <f t="shared" si="26"/>
        <v>10.026350910930622</v>
      </c>
      <c r="AJ14" s="187">
        <f t="shared" si="27"/>
        <v>15.748301150547606</v>
      </c>
      <c r="AK14" s="186">
        <f t="shared" si="28"/>
        <v>10.411979792120261</v>
      </c>
      <c r="AL14" s="187">
        <f t="shared" si="29"/>
        <v>16.354005040953282</v>
      </c>
      <c r="AM14" s="188">
        <f t="shared" si="30"/>
        <v>10.797608673309899</v>
      </c>
      <c r="AN14" s="187">
        <f t="shared" si="31"/>
        <v>16.959708931358957</v>
      </c>
      <c r="AP14" s="156">
        <f t="shared" si="338"/>
        <v>31.026564319570326</v>
      </c>
      <c r="AQ14" s="96">
        <f>'Production Cost Summary'!$C$6/' Margin Analysis'!AP14</f>
        <v>9.2850370744494182</v>
      </c>
      <c r="AR14" s="98">
        <f>'Production Cost Summary'!$D$6/' Margin Analysis'!AP14</f>
        <v>15.447137332498476</v>
      </c>
      <c r="AS14" s="186">
        <f t="shared" si="32"/>
        <v>9.7492889281718895</v>
      </c>
      <c r="AT14" s="187">
        <f t="shared" si="33"/>
        <v>16.2194941991234</v>
      </c>
      <c r="AU14" s="186">
        <f t="shared" si="34"/>
        <v>10.213540781894361</v>
      </c>
      <c r="AV14" s="187">
        <f t="shared" si="35"/>
        <v>16.991851065748325</v>
      </c>
      <c r="AW14" s="186">
        <f t="shared" si="36"/>
        <v>10.67779263561683</v>
      </c>
      <c r="AX14" s="187">
        <f t="shared" si="37"/>
        <v>17.764207932373246</v>
      </c>
      <c r="AY14" s="186">
        <f t="shared" si="38"/>
        <v>11.142044489339302</v>
      </c>
      <c r="AZ14" s="187">
        <f t="shared" si="39"/>
        <v>18.536564798998171</v>
      </c>
      <c r="BA14" s="186">
        <f t="shared" si="40"/>
        <v>11.606296343061773</v>
      </c>
      <c r="BB14" s="187">
        <f t="shared" si="41"/>
        <v>19.308921665623096</v>
      </c>
      <c r="BC14" s="186">
        <f t="shared" si="42"/>
        <v>12.070548196784245</v>
      </c>
      <c r="BD14" s="187">
        <f t="shared" si="43"/>
        <v>20.081278532248021</v>
      </c>
      <c r="BE14" s="186">
        <f t="shared" si="44"/>
        <v>12.534800050506716</v>
      </c>
      <c r="BF14" s="187">
        <f t="shared" si="45"/>
        <v>20.853635398872946</v>
      </c>
      <c r="BG14" s="188">
        <f t="shared" si="46"/>
        <v>12.999051904229185</v>
      </c>
      <c r="BH14" s="187">
        <f t="shared" si="47"/>
        <v>21.625992265497867</v>
      </c>
      <c r="BJ14" s="156">
        <f t="shared" si="339"/>
        <v>89.97703652675392</v>
      </c>
      <c r="BK14" s="96">
        <f>'Production Cost Summary'!$C$7/' Margin Analysis'!BJ14</f>
        <v>3.2883590238274132</v>
      </c>
      <c r="BL14" s="98">
        <f>'Production Cost Summary'!$D$7/' Margin Analysis'!BJ14</f>
        <v>5.4163508692030709</v>
      </c>
      <c r="BM14" s="186">
        <f t="shared" si="48"/>
        <v>3.452776975018784</v>
      </c>
      <c r="BN14" s="187">
        <f t="shared" si="49"/>
        <v>5.6871684126632243</v>
      </c>
      <c r="BO14" s="186">
        <f t="shared" si="50"/>
        <v>3.6171949262101548</v>
      </c>
      <c r="BP14" s="187">
        <f t="shared" si="51"/>
        <v>5.9579859561233786</v>
      </c>
      <c r="BQ14" s="186">
        <f t="shared" si="52"/>
        <v>3.7816128774015247</v>
      </c>
      <c r="BR14" s="187">
        <f t="shared" si="53"/>
        <v>6.2288034995835311</v>
      </c>
      <c r="BS14" s="186">
        <f t="shared" si="54"/>
        <v>3.9460308285928956</v>
      </c>
      <c r="BT14" s="187">
        <f t="shared" si="55"/>
        <v>6.4996210430436845</v>
      </c>
      <c r="BU14" s="186">
        <f t="shared" si="56"/>
        <v>4.1104487797842664</v>
      </c>
      <c r="BV14" s="187">
        <f t="shared" si="57"/>
        <v>6.7704385865038388</v>
      </c>
      <c r="BW14" s="186">
        <f t="shared" si="58"/>
        <v>4.2748667309756376</v>
      </c>
      <c r="BX14" s="187">
        <f t="shared" si="59"/>
        <v>7.0412561299639922</v>
      </c>
      <c r="BY14" s="186">
        <f t="shared" si="60"/>
        <v>4.439284682167008</v>
      </c>
      <c r="BZ14" s="187">
        <f t="shared" si="61"/>
        <v>7.3120736734241465</v>
      </c>
      <c r="CA14" s="188">
        <f t="shared" si="62"/>
        <v>4.6037026333583784</v>
      </c>
      <c r="CB14" s="187">
        <f t="shared" si="63"/>
        <v>7.582891216884299</v>
      </c>
      <c r="CD14" s="156">
        <f t="shared" si="340"/>
        <v>89.97703652675392</v>
      </c>
      <c r="CE14" s="96">
        <f>'Production Cost Summary'!$C$8/' Margin Analysis'!CD14</f>
        <v>6.4895513626566173</v>
      </c>
      <c r="CF14" s="98">
        <f>'Production Cost Summary'!$D$8/' Margin Analysis'!CD14</f>
        <v>8.6175432080322754</v>
      </c>
      <c r="CG14" s="186">
        <f t="shared" si="64"/>
        <v>6.8140289307894486</v>
      </c>
      <c r="CH14" s="187">
        <f t="shared" si="65"/>
        <v>9.0484203684338897</v>
      </c>
      <c r="CI14" s="186">
        <f t="shared" si="66"/>
        <v>7.13850649892228</v>
      </c>
      <c r="CJ14" s="187">
        <f t="shared" si="67"/>
        <v>9.4792975288355041</v>
      </c>
      <c r="CK14" s="186">
        <f t="shared" si="68"/>
        <v>7.4629840670551095</v>
      </c>
      <c r="CL14" s="187">
        <f t="shared" si="69"/>
        <v>9.9101746892371168</v>
      </c>
      <c r="CM14" s="186">
        <f t="shared" si="70"/>
        <v>7.78746163518794</v>
      </c>
      <c r="CN14" s="187">
        <f t="shared" si="71"/>
        <v>10.341051849638729</v>
      </c>
      <c r="CO14" s="186">
        <f t="shared" si="72"/>
        <v>8.1119392033207713</v>
      </c>
      <c r="CP14" s="187">
        <f t="shared" si="73"/>
        <v>10.771929010040344</v>
      </c>
      <c r="CQ14" s="186">
        <f t="shared" si="74"/>
        <v>8.4364167714536027</v>
      </c>
      <c r="CR14" s="187">
        <f t="shared" si="75"/>
        <v>11.202806170441958</v>
      </c>
      <c r="CS14" s="186">
        <f t="shared" si="76"/>
        <v>8.760894339586434</v>
      </c>
      <c r="CT14" s="187">
        <f t="shared" si="77"/>
        <v>11.633683330843573</v>
      </c>
      <c r="CU14" s="188">
        <f t="shared" si="78"/>
        <v>9.0853719077192636</v>
      </c>
      <c r="CV14" s="187">
        <f t="shared" si="79"/>
        <v>12.064560491245185</v>
      </c>
      <c r="CX14" s="156">
        <f t="shared" si="341"/>
        <v>31.026564319570326</v>
      </c>
      <c r="CY14" s="96">
        <f>'Production Cost Summary'!$C$9/' Margin Analysis'!CX14</f>
        <v>9.4584497650903305</v>
      </c>
      <c r="CZ14" s="98">
        <f>'Production Cost Summary'!$D$9/' Margin Analysis'!CX14</f>
        <v>15.620550023139389</v>
      </c>
      <c r="DA14" s="186">
        <f t="shared" si="80"/>
        <v>9.931372253344847</v>
      </c>
      <c r="DB14" s="187">
        <f t="shared" si="81"/>
        <v>16.401577524296361</v>
      </c>
      <c r="DC14" s="186">
        <f t="shared" si="82"/>
        <v>10.404294741599365</v>
      </c>
      <c r="DD14" s="187">
        <f t="shared" si="83"/>
        <v>17.182605025453331</v>
      </c>
      <c r="DE14" s="186">
        <f t="shared" si="84"/>
        <v>10.87721722985388</v>
      </c>
      <c r="DF14" s="187">
        <f t="shared" si="85"/>
        <v>17.963632526610297</v>
      </c>
      <c r="DG14" s="186">
        <f t="shared" si="86"/>
        <v>11.350139718108396</v>
      </c>
      <c r="DH14" s="187">
        <f t="shared" si="87"/>
        <v>18.744660027767267</v>
      </c>
      <c r="DI14" s="186">
        <f t="shared" si="88"/>
        <v>11.823062206362913</v>
      </c>
      <c r="DJ14" s="187">
        <f t="shared" si="89"/>
        <v>19.525687528924237</v>
      </c>
      <c r="DK14" s="186">
        <f t="shared" si="90"/>
        <v>12.295984694617431</v>
      </c>
      <c r="DL14" s="187">
        <f t="shared" si="91"/>
        <v>20.306715030081207</v>
      </c>
      <c r="DM14" s="186">
        <f t="shared" si="92"/>
        <v>12.768907182871947</v>
      </c>
      <c r="DN14" s="187">
        <f t="shared" si="93"/>
        <v>21.087742531238177</v>
      </c>
      <c r="DO14" s="188">
        <f t="shared" si="94"/>
        <v>13.241829671126462</v>
      </c>
      <c r="DP14" s="187">
        <f t="shared" si="95"/>
        <v>21.868770032395144</v>
      </c>
      <c r="DR14" s="156">
        <f t="shared" si="342"/>
        <v>31.026564319570326</v>
      </c>
      <c r="DS14" s="96">
        <f>'Production Cost Summary'!$C$10/' Margin Analysis'!DR14</f>
        <v>9.6389117086793714</v>
      </c>
      <c r="DT14" s="98">
        <f>'Production Cost Summary'!$D$10/' Margin Analysis'!DR14</f>
        <v>15.80101196672843</v>
      </c>
      <c r="DU14" s="186">
        <f t="shared" si="96"/>
        <v>10.120857294113341</v>
      </c>
      <c r="DV14" s="187">
        <f t="shared" si="97"/>
        <v>16.591062565064853</v>
      </c>
      <c r="DW14" s="186">
        <f t="shared" si="98"/>
        <v>10.60280287954731</v>
      </c>
      <c r="DX14" s="187">
        <f t="shared" si="99"/>
        <v>17.381113163401274</v>
      </c>
      <c r="DY14" s="186">
        <f t="shared" si="100"/>
        <v>11.084748464981276</v>
      </c>
      <c r="DZ14" s="187">
        <f t="shared" si="101"/>
        <v>18.171163761737692</v>
      </c>
      <c r="EA14" s="186">
        <f t="shared" si="102"/>
        <v>11.566694050415245</v>
      </c>
      <c r="EB14" s="187">
        <f t="shared" si="103"/>
        <v>18.961214360074116</v>
      </c>
      <c r="EC14" s="186">
        <f t="shared" si="104"/>
        <v>12.048639635849215</v>
      </c>
      <c r="ED14" s="187">
        <f t="shared" si="105"/>
        <v>19.751264958410538</v>
      </c>
      <c r="EE14" s="186">
        <f t="shared" si="106"/>
        <v>12.530585221283184</v>
      </c>
      <c r="EF14" s="187">
        <f t="shared" si="107"/>
        <v>20.541315556746959</v>
      </c>
      <c r="EG14" s="186">
        <f t="shared" si="108"/>
        <v>13.012530806717152</v>
      </c>
      <c r="EH14" s="187">
        <f t="shared" si="109"/>
        <v>21.33136615508338</v>
      </c>
      <c r="EI14" s="188">
        <f t="shared" si="110"/>
        <v>13.494476392151119</v>
      </c>
      <c r="EJ14" s="187">
        <f t="shared" si="111"/>
        <v>22.121416753419801</v>
      </c>
      <c r="EL14" s="156">
        <f t="shared" si="343"/>
        <v>49.642502911312519</v>
      </c>
      <c r="EM14" s="96">
        <f>'Production Cost Summary'!$C$11/' Margin Analysis'!EL14</f>
        <v>7.3686917167232826</v>
      </c>
      <c r="EN14" s="98">
        <f>'Production Cost Summary'!$D$11/' Margin Analysis'!EL14</f>
        <v>11.220004378003944</v>
      </c>
      <c r="EO14" s="186">
        <f t="shared" si="112"/>
        <v>7.7371263025594468</v>
      </c>
      <c r="EP14" s="187">
        <f t="shared" si="113"/>
        <v>11.781004596904141</v>
      </c>
      <c r="EQ14" s="186">
        <f t="shared" si="114"/>
        <v>8.1055608883956118</v>
      </c>
      <c r="ER14" s="187">
        <f t="shared" si="115"/>
        <v>12.342004815804339</v>
      </c>
      <c r="ES14" s="186">
        <f t="shared" si="116"/>
        <v>8.4739954742317742</v>
      </c>
      <c r="ET14" s="187">
        <f t="shared" si="117"/>
        <v>12.903005034704535</v>
      </c>
      <c r="EU14" s="186">
        <f t="shared" si="118"/>
        <v>8.8424300600679384</v>
      </c>
      <c r="EV14" s="187">
        <f t="shared" si="119"/>
        <v>13.464005253604732</v>
      </c>
      <c r="EW14" s="186">
        <f t="shared" si="120"/>
        <v>9.2108646459041026</v>
      </c>
      <c r="EX14" s="187">
        <f t="shared" si="121"/>
        <v>14.02500547250493</v>
      </c>
      <c r="EY14" s="186">
        <f t="shared" si="122"/>
        <v>9.5792992317402685</v>
      </c>
      <c r="EZ14" s="187">
        <f t="shared" si="123"/>
        <v>14.586005691405127</v>
      </c>
      <c r="FA14" s="186">
        <f t="shared" si="124"/>
        <v>9.9477338175764327</v>
      </c>
      <c r="FB14" s="187">
        <f t="shared" si="125"/>
        <v>15.147005910305326</v>
      </c>
      <c r="FC14" s="188">
        <f t="shared" si="126"/>
        <v>10.316168403412595</v>
      </c>
      <c r="FD14" s="187">
        <f t="shared" si="127"/>
        <v>15.70800612920552</v>
      </c>
      <c r="FF14" s="156">
        <f t="shared" si="344"/>
        <v>43.437190047398452</v>
      </c>
      <c r="FG14" s="96">
        <f>'Production Cost Summary'!$C$12/' Margin Analysis'!FF14</f>
        <v>7.2408136819346884</v>
      </c>
      <c r="FH14" s="98">
        <f>'Production Cost Summary'!$D$12/' Margin Analysis'!FF14</f>
        <v>11.642313866255446</v>
      </c>
      <c r="FI14" s="186">
        <f t="shared" si="128"/>
        <v>7.6028543660314236</v>
      </c>
      <c r="FJ14" s="187">
        <f t="shared" si="129"/>
        <v>12.224429559568218</v>
      </c>
      <c r="FK14" s="186">
        <f t="shared" si="130"/>
        <v>7.9648950501281579</v>
      </c>
      <c r="FL14" s="187">
        <f t="shared" si="131"/>
        <v>12.806545252880991</v>
      </c>
      <c r="FM14" s="186">
        <f t="shared" si="132"/>
        <v>8.3269357342248913</v>
      </c>
      <c r="FN14" s="187">
        <f t="shared" si="133"/>
        <v>13.388660946193761</v>
      </c>
      <c r="FO14" s="186">
        <f t="shared" si="134"/>
        <v>8.6889764183216265</v>
      </c>
      <c r="FP14" s="187">
        <f t="shared" si="135"/>
        <v>13.970776639506534</v>
      </c>
      <c r="FQ14" s="186">
        <f t="shared" si="136"/>
        <v>9.0510171024183599</v>
      </c>
      <c r="FR14" s="187">
        <f t="shared" si="137"/>
        <v>14.552892332819308</v>
      </c>
      <c r="FS14" s="186">
        <f t="shared" si="138"/>
        <v>9.4130577865150951</v>
      </c>
      <c r="FT14" s="187">
        <f t="shared" si="139"/>
        <v>15.135008026132081</v>
      </c>
      <c r="FU14" s="186">
        <f t="shared" si="140"/>
        <v>9.7750984706118302</v>
      </c>
      <c r="FV14" s="187">
        <f t="shared" si="141"/>
        <v>15.717123719444853</v>
      </c>
      <c r="FW14" s="188">
        <f t="shared" si="142"/>
        <v>10.137139154708564</v>
      </c>
      <c r="FX14" s="187">
        <f t="shared" si="143"/>
        <v>16.299239412757622</v>
      </c>
      <c r="FZ14" s="156">
        <f t="shared" si="345"/>
        <v>46.539846479355482</v>
      </c>
      <c r="GA14" s="96">
        <f>'Production Cost Summary'!$C$13/' Margin Analysis'!FZ14</f>
        <v>5.9811177100353641</v>
      </c>
      <c r="GB14" s="98">
        <f>'Production Cost Summary'!$D$13/' Margin Analysis'!FZ14</f>
        <v>10.089184548734737</v>
      </c>
      <c r="GC14" s="186">
        <f t="shared" si="144"/>
        <v>6.2801735955371329</v>
      </c>
      <c r="GD14" s="187">
        <f t="shared" si="145"/>
        <v>10.593643776171474</v>
      </c>
      <c r="GE14" s="186">
        <f t="shared" si="146"/>
        <v>6.5792294810389009</v>
      </c>
      <c r="GF14" s="187">
        <f t="shared" si="147"/>
        <v>11.098103003608212</v>
      </c>
      <c r="GG14" s="186">
        <f t="shared" si="148"/>
        <v>6.878285366540668</v>
      </c>
      <c r="GH14" s="187">
        <f t="shared" si="149"/>
        <v>11.602562231044947</v>
      </c>
      <c r="GI14" s="186">
        <f t="shared" si="150"/>
        <v>7.1773412520424369</v>
      </c>
      <c r="GJ14" s="187">
        <f t="shared" si="151"/>
        <v>12.107021458481684</v>
      </c>
      <c r="GK14" s="186">
        <f t="shared" si="152"/>
        <v>7.4763971375442049</v>
      </c>
      <c r="GL14" s="187">
        <f t="shared" si="153"/>
        <v>12.611480685918421</v>
      </c>
      <c r="GM14" s="186">
        <f t="shared" si="154"/>
        <v>7.7754530230459737</v>
      </c>
      <c r="GN14" s="187">
        <f t="shared" si="155"/>
        <v>13.11593991335516</v>
      </c>
      <c r="GO14" s="186">
        <f t="shared" si="156"/>
        <v>8.0745089085477417</v>
      </c>
      <c r="GP14" s="187">
        <f t="shared" si="157"/>
        <v>13.620399140791896</v>
      </c>
      <c r="GQ14" s="188">
        <f t="shared" si="158"/>
        <v>8.3735647940495088</v>
      </c>
      <c r="GR14" s="187">
        <f t="shared" si="159"/>
        <v>14.124858368228631</v>
      </c>
      <c r="GT14" s="156">
        <f t="shared" si="346"/>
        <v>46.539846479355482</v>
      </c>
      <c r="GU14" s="96">
        <f>'Production Cost Summary'!$C$14/' Margin Analysis'!GT14</f>
        <v>6.541418226101035</v>
      </c>
      <c r="GV14" s="98">
        <f>'Production Cost Summary'!$D$14/' Margin Analysis'!GT14</f>
        <v>10.649485064800409</v>
      </c>
      <c r="GW14" s="186">
        <f t="shared" si="160"/>
        <v>6.8684891374060868</v>
      </c>
      <c r="GX14" s="187">
        <f t="shared" si="161"/>
        <v>11.18195931804043</v>
      </c>
      <c r="GY14" s="186">
        <f t="shared" si="162"/>
        <v>7.1955600487111386</v>
      </c>
      <c r="GZ14" s="187">
        <f t="shared" si="163"/>
        <v>11.71443357128045</v>
      </c>
      <c r="HA14" s="186">
        <f t="shared" si="164"/>
        <v>7.5226309600161896</v>
      </c>
      <c r="HB14" s="187">
        <f t="shared" si="165"/>
        <v>12.24690782452047</v>
      </c>
      <c r="HC14" s="186">
        <f t="shared" si="166"/>
        <v>7.8497018713212414</v>
      </c>
      <c r="HD14" s="187">
        <f t="shared" si="167"/>
        <v>12.77938207776049</v>
      </c>
      <c r="HE14" s="186">
        <f t="shared" si="168"/>
        <v>8.1767727826262941</v>
      </c>
      <c r="HF14" s="187">
        <f t="shared" si="169"/>
        <v>13.311856331000511</v>
      </c>
      <c r="HG14" s="186">
        <f t="shared" si="170"/>
        <v>8.503843693931346</v>
      </c>
      <c r="HH14" s="187">
        <f t="shared" si="171"/>
        <v>13.844330584240533</v>
      </c>
      <c r="HI14" s="186">
        <f t="shared" si="172"/>
        <v>8.8309146052363978</v>
      </c>
      <c r="HJ14" s="187">
        <f t="shared" si="173"/>
        <v>14.376804837480552</v>
      </c>
      <c r="HK14" s="188">
        <f t="shared" si="174"/>
        <v>9.1579855165414479</v>
      </c>
      <c r="HL14" s="187">
        <f t="shared" si="175"/>
        <v>14.909279090720572</v>
      </c>
      <c r="HN14" s="156">
        <f t="shared" si="347"/>
        <v>43.437190047398452</v>
      </c>
      <c r="HO14" s="96">
        <f>'Production Cost Summary'!$C$15/' Margin Analysis'!HN14</f>
        <v>7.8331033759026081</v>
      </c>
      <c r="HP14" s="98">
        <f>'Production Cost Summary'!$D$15/' Margin Analysis'!HN14</f>
        <v>12.234603560223366</v>
      </c>
      <c r="HQ14" s="186">
        <f t="shared" si="176"/>
        <v>8.2247585446977389</v>
      </c>
      <c r="HR14" s="187">
        <f t="shared" si="177"/>
        <v>12.846333738234534</v>
      </c>
      <c r="HS14" s="186">
        <f t="shared" si="178"/>
        <v>8.6164137134928698</v>
      </c>
      <c r="HT14" s="187">
        <f t="shared" si="179"/>
        <v>13.458063916245704</v>
      </c>
      <c r="HU14" s="186">
        <f t="shared" si="180"/>
        <v>9.0080688822879988</v>
      </c>
      <c r="HV14" s="187">
        <f t="shared" si="181"/>
        <v>14.069794094256871</v>
      </c>
      <c r="HW14" s="186">
        <f t="shared" si="182"/>
        <v>9.3997240510831297</v>
      </c>
      <c r="HX14" s="187">
        <f t="shared" si="183"/>
        <v>14.681524272268039</v>
      </c>
      <c r="HY14" s="186">
        <f t="shared" si="184"/>
        <v>9.7913792198782605</v>
      </c>
      <c r="HZ14" s="187">
        <f t="shared" si="185"/>
        <v>15.293254450279207</v>
      </c>
      <c r="IA14" s="186">
        <f t="shared" si="186"/>
        <v>10.183034388673391</v>
      </c>
      <c r="IB14" s="187">
        <f t="shared" si="187"/>
        <v>15.904984628290377</v>
      </c>
      <c r="IC14" s="186">
        <f t="shared" si="188"/>
        <v>10.574689557468522</v>
      </c>
      <c r="ID14" s="187">
        <f t="shared" si="189"/>
        <v>16.516714806301547</v>
      </c>
      <c r="IE14" s="188">
        <f t="shared" si="190"/>
        <v>10.966344726263651</v>
      </c>
      <c r="IF14" s="187">
        <f t="shared" si="191"/>
        <v>17.128444984312711</v>
      </c>
      <c r="IH14" s="156">
        <f t="shared" si="348"/>
        <v>23.269923239677741</v>
      </c>
      <c r="II14" s="96">
        <f>'Production Cost Summary'!$C$16/' Margin Analysis'!IH14</f>
        <v>11.607670434401513</v>
      </c>
      <c r="IJ14" s="98">
        <f>'Production Cost Summary'!$D$16/' Margin Analysis'!IH14</f>
        <v>19.823804111800261</v>
      </c>
      <c r="IK14" s="186">
        <f t="shared" si="192"/>
        <v>12.188053956121589</v>
      </c>
      <c r="IL14" s="187">
        <f t="shared" si="193"/>
        <v>20.814994317390273</v>
      </c>
      <c r="IM14" s="186">
        <f t="shared" si="194"/>
        <v>12.768437477841665</v>
      </c>
      <c r="IN14" s="187">
        <f t="shared" si="195"/>
        <v>21.806184522980288</v>
      </c>
      <c r="IO14" s="186">
        <f t="shared" si="196"/>
        <v>13.348820999561738</v>
      </c>
      <c r="IP14" s="187">
        <f t="shared" si="197"/>
        <v>22.797374728570297</v>
      </c>
      <c r="IQ14" s="186">
        <f t="shared" si="198"/>
        <v>13.929204521281815</v>
      </c>
      <c r="IR14" s="187">
        <f t="shared" si="199"/>
        <v>23.788564934160313</v>
      </c>
      <c r="IS14" s="186">
        <f t="shared" si="200"/>
        <v>14.509588043001891</v>
      </c>
      <c r="IT14" s="187">
        <f t="shared" si="201"/>
        <v>24.779755139750325</v>
      </c>
      <c r="IU14" s="186">
        <f t="shared" si="202"/>
        <v>15.089971564721967</v>
      </c>
      <c r="IV14" s="187">
        <f t="shared" si="203"/>
        <v>25.770945345340341</v>
      </c>
      <c r="IW14" s="186">
        <f t="shared" si="204"/>
        <v>15.670355086442044</v>
      </c>
      <c r="IX14" s="187">
        <f t="shared" si="205"/>
        <v>26.762135550930353</v>
      </c>
      <c r="IY14" s="188">
        <f t="shared" si="206"/>
        <v>16.250738608162116</v>
      </c>
      <c r="IZ14" s="187">
        <f t="shared" si="207"/>
        <v>27.753325756520365</v>
      </c>
      <c r="JB14" s="156">
        <f t="shared" si="349"/>
        <v>43.437190047398452</v>
      </c>
      <c r="JC14" s="96">
        <f>'Production Cost Summary'!$C$17/' Margin Analysis'!JB14</f>
        <v>7.5726767694012178</v>
      </c>
      <c r="JD14" s="98">
        <f>'Production Cost Summary'!$D$17/' Margin Analysis'!JB14</f>
        <v>11.974176953721976</v>
      </c>
      <c r="JE14" s="186">
        <f t="shared" si="208"/>
        <v>7.951310607871279</v>
      </c>
      <c r="JF14" s="187">
        <f t="shared" si="209"/>
        <v>12.572885801408075</v>
      </c>
      <c r="JG14" s="186">
        <f t="shared" si="210"/>
        <v>8.3299444463413401</v>
      </c>
      <c r="JH14" s="187">
        <f t="shared" si="211"/>
        <v>13.171594649094175</v>
      </c>
      <c r="JI14" s="186">
        <f t="shared" si="212"/>
        <v>8.7085782848114004</v>
      </c>
      <c r="JJ14" s="187">
        <f t="shared" si="213"/>
        <v>13.770303496780272</v>
      </c>
      <c r="JK14" s="186">
        <f t="shared" si="214"/>
        <v>9.0872121232814607</v>
      </c>
      <c r="JL14" s="187">
        <f t="shared" si="215"/>
        <v>14.369012344466372</v>
      </c>
      <c r="JM14" s="186">
        <f t="shared" si="216"/>
        <v>9.4658459617515227</v>
      </c>
      <c r="JN14" s="187">
        <f t="shared" si="217"/>
        <v>14.967721192152471</v>
      </c>
      <c r="JO14" s="186">
        <f t="shared" si="218"/>
        <v>9.844479800221583</v>
      </c>
      <c r="JP14" s="187">
        <f t="shared" si="219"/>
        <v>15.566430039838568</v>
      </c>
      <c r="JQ14" s="186">
        <f t="shared" si="220"/>
        <v>10.223113638691645</v>
      </c>
      <c r="JR14" s="187">
        <f t="shared" si="221"/>
        <v>16.16513888752467</v>
      </c>
      <c r="JS14" s="188">
        <f t="shared" si="222"/>
        <v>10.601747477161704</v>
      </c>
      <c r="JT14" s="187">
        <f t="shared" si="223"/>
        <v>16.763847735210767</v>
      </c>
      <c r="JV14" s="156">
        <f t="shared" si="350"/>
        <v>1085.9297511849613</v>
      </c>
      <c r="JW14" s="96">
        <f>'Production Cost Summary'!$C$18/' Margin Analysis'!JV14</f>
        <v>0.2608594475755836</v>
      </c>
      <c r="JX14" s="98">
        <f>'Production Cost Summary'!$D$18/' Margin Analysis'!JV14</f>
        <v>0.43691945494841383</v>
      </c>
      <c r="JY14" s="186">
        <f t="shared" si="224"/>
        <v>0.27390241995436282</v>
      </c>
      <c r="JZ14" s="187">
        <f t="shared" si="225"/>
        <v>0.45876542769583456</v>
      </c>
      <c r="KA14" s="186">
        <f t="shared" si="226"/>
        <v>0.28694539233314198</v>
      </c>
      <c r="KB14" s="187">
        <f t="shared" si="227"/>
        <v>0.48061140044325523</v>
      </c>
      <c r="KC14" s="186">
        <f t="shared" si="228"/>
        <v>0.29998836471192114</v>
      </c>
      <c r="KD14" s="187">
        <f t="shared" si="229"/>
        <v>0.50245737319067585</v>
      </c>
      <c r="KE14" s="186">
        <f t="shared" si="230"/>
        <v>0.3130313370907003</v>
      </c>
      <c r="KF14" s="187">
        <f t="shared" si="231"/>
        <v>0.52430334593809658</v>
      </c>
      <c r="KG14" s="186">
        <f t="shared" si="232"/>
        <v>0.32607430946947952</v>
      </c>
      <c r="KH14" s="187">
        <f t="shared" si="233"/>
        <v>0.5461493186855173</v>
      </c>
      <c r="KI14" s="186">
        <f t="shared" si="234"/>
        <v>0.33911728184825868</v>
      </c>
      <c r="KJ14" s="187">
        <f t="shared" si="235"/>
        <v>0.56799529143293803</v>
      </c>
      <c r="KK14" s="186">
        <f t="shared" si="236"/>
        <v>0.35216025422703789</v>
      </c>
      <c r="KL14" s="187">
        <f t="shared" si="237"/>
        <v>0.58984126418035876</v>
      </c>
      <c r="KM14" s="188">
        <f t="shared" si="238"/>
        <v>0.365203226605817</v>
      </c>
      <c r="KN14" s="187">
        <f t="shared" si="239"/>
        <v>0.61168723692777938</v>
      </c>
      <c r="KP14" s="156">
        <f t="shared" si="351"/>
        <v>1085.9297511849613</v>
      </c>
      <c r="KQ14" s="96">
        <f>'Production Cost Summary'!$C$19/' Margin Analysis'!KP14</f>
        <v>0.29247274020573721</v>
      </c>
      <c r="KR14" s="98">
        <f>'Production Cost Summary'!$D$19/' Margin Analysis'!KP14</f>
        <v>0.4685327475785675</v>
      </c>
      <c r="KS14" s="186">
        <f t="shared" si="240"/>
        <v>0.30709637721602406</v>
      </c>
      <c r="KT14" s="187">
        <f t="shared" si="241"/>
        <v>0.49195938495749592</v>
      </c>
      <c r="KU14" s="186">
        <f t="shared" si="242"/>
        <v>0.32172001422631097</v>
      </c>
      <c r="KV14" s="187">
        <f t="shared" si="243"/>
        <v>0.51538602233642428</v>
      </c>
      <c r="KW14" s="186">
        <f t="shared" si="244"/>
        <v>0.33634365123659776</v>
      </c>
      <c r="KX14" s="187">
        <f t="shared" si="245"/>
        <v>0.53881265971535264</v>
      </c>
      <c r="KY14" s="186">
        <f t="shared" si="246"/>
        <v>0.35096728824688467</v>
      </c>
      <c r="KZ14" s="187">
        <f t="shared" si="247"/>
        <v>0.562239297094281</v>
      </c>
      <c r="LA14" s="186">
        <f t="shared" si="248"/>
        <v>0.36559092525717152</v>
      </c>
      <c r="LB14" s="187">
        <f t="shared" si="249"/>
        <v>0.58566593447320936</v>
      </c>
      <c r="LC14" s="186">
        <f t="shared" si="250"/>
        <v>0.38021456226745837</v>
      </c>
      <c r="LD14" s="187">
        <f t="shared" si="251"/>
        <v>0.60909257185213772</v>
      </c>
      <c r="LE14" s="186">
        <f t="shared" si="252"/>
        <v>0.39483819927774527</v>
      </c>
      <c r="LF14" s="187">
        <f t="shared" si="253"/>
        <v>0.63251920923106619</v>
      </c>
      <c r="LG14" s="188">
        <f t="shared" si="254"/>
        <v>0.40946183628803207</v>
      </c>
      <c r="LH14" s="187">
        <f t="shared" si="255"/>
        <v>0.65594584660999444</v>
      </c>
      <c r="LJ14" s="156">
        <f t="shared" si="352"/>
        <v>1085.9297511849613</v>
      </c>
      <c r="LK14" s="96">
        <f>'Production Cost Summary'!$C$20/' Margin Analysis'!LJ14</f>
        <v>0.28845341943914315</v>
      </c>
      <c r="LL14" s="98">
        <f>'Production Cost Summary'!$D$20/' Margin Analysis'!LJ14</f>
        <v>0.46451342681197344</v>
      </c>
      <c r="LM14" s="186">
        <f t="shared" si="256"/>
        <v>0.30287609041110031</v>
      </c>
      <c r="LN14" s="187">
        <f t="shared" si="257"/>
        <v>0.48773909815257216</v>
      </c>
      <c r="LO14" s="186">
        <f t="shared" si="258"/>
        <v>0.31729876138305751</v>
      </c>
      <c r="LP14" s="187">
        <f t="shared" si="259"/>
        <v>0.51096476949317082</v>
      </c>
      <c r="LQ14" s="186">
        <f t="shared" si="260"/>
        <v>0.33172143235501461</v>
      </c>
      <c r="LR14" s="187">
        <f t="shared" si="261"/>
        <v>0.53419044083376943</v>
      </c>
      <c r="LS14" s="186">
        <f t="shared" si="262"/>
        <v>0.34614410332697176</v>
      </c>
      <c r="LT14" s="187">
        <f t="shared" si="263"/>
        <v>0.55741611217436815</v>
      </c>
      <c r="LU14" s="186">
        <f t="shared" si="264"/>
        <v>0.36056677429892892</v>
      </c>
      <c r="LV14" s="187">
        <f t="shared" si="265"/>
        <v>0.58064178351496676</v>
      </c>
      <c r="LW14" s="186">
        <f t="shared" si="266"/>
        <v>0.37498944527088612</v>
      </c>
      <c r="LX14" s="187">
        <f t="shared" si="267"/>
        <v>0.60386745485556548</v>
      </c>
      <c r="LY14" s="186">
        <f t="shared" si="268"/>
        <v>0.38941211624284328</v>
      </c>
      <c r="LZ14" s="187">
        <f t="shared" si="269"/>
        <v>0.6270931261961642</v>
      </c>
      <c r="MA14" s="188">
        <f t="shared" si="270"/>
        <v>0.40383478721480037</v>
      </c>
      <c r="MB14" s="187">
        <f t="shared" si="271"/>
        <v>0.6503187975367628</v>
      </c>
      <c r="MD14" s="156">
        <f t="shared" si="353"/>
        <v>38.783205399462908</v>
      </c>
      <c r="ME14" s="96">
        <f>'Production Cost Summary'!$C$21/' Margin Analysis'!MD14</f>
        <v>8.1020716251666922</v>
      </c>
      <c r="MF14" s="98">
        <f>'Production Cost Summary'!$D$21/' Margin Analysis'!MD14</f>
        <v>13.03175183160594</v>
      </c>
      <c r="MG14" s="186">
        <f t="shared" si="272"/>
        <v>8.5071752064250266</v>
      </c>
      <c r="MH14" s="187">
        <f t="shared" si="273"/>
        <v>13.683339423186236</v>
      </c>
      <c r="MI14" s="186">
        <f t="shared" si="274"/>
        <v>8.9122787876833627</v>
      </c>
      <c r="MJ14" s="187">
        <f t="shared" si="275"/>
        <v>14.334927014766535</v>
      </c>
      <c r="MK14" s="186">
        <f t="shared" si="276"/>
        <v>9.3173823689416952</v>
      </c>
      <c r="ML14" s="187">
        <f t="shared" si="277"/>
        <v>14.986514606346828</v>
      </c>
      <c r="MM14" s="186">
        <f t="shared" si="278"/>
        <v>9.7224859502000296</v>
      </c>
      <c r="MN14" s="187">
        <f t="shared" si="279"/>
        <v>15.638102197927127</v>
      </c>
      <c r="MO14" s="186">
        <f t="shared" si="280"/>
        <v>10.127589531458366</v>
      </c>
      <c r="MP14" s="187">
        <f t="shared" si="281"/>
        <v>16.289689789507424</v>
      </c>
      <c r="MQ14" s="186">
        <f t="shared" si="282"/>
        <v>10.5326931127167</v>
      </c>
      <c r="MR14" s="187">
        <f t="shared" si="283"/>
        <v>16.941277381087723</v>
      </c>
      <c r="MS14" s="186">
        <f t="shared" si="284"/>
        <v>10.937796693975034</v>
      </c>
      <c r="MT14" s="187">
        <f t="shared" si="285"/>
        <v>17.592864972668021</v>
      </c>
      <c r="MU14" s="188">
        <f t="shared" si="286"/>
        <v>11.342900275233369</v>
      </c>
      <c r="MV14" s="187">
        <f t="shared" si="287"/>
        <v>18.244452564248313</v>
      </c>
      <c r="MX14" s="156">
        <f t="shared" si="354"/>
        <v>1085.9297511849613</v>
      </c>
      <c r="MY14" s="96">
        <f>'Production Cost Summary'!$C$22/' Margin Analysis'!MX14</f>
        <v>0.31515371010560772</v>
      </c>
      <c r="MZ14" s="98">
        <f>'Production Cost Summary'!$D$22/' Margin Analysis'!MX14</f>
        <v>0.49121371747843801</v>
      </c>
      <c r="NA14" s="186">
        <f t="shared" si="288"/>
        <v>0.33091139561088811</v>
      </c>
      <c r="NB14" s="187">
        <f t="shared" si="289"/>
        <v>0.51577440335235991</v>
      </c>
      <c r="NC14" s="186">
        <f t="shared" si="290"/>
        <v>0.34666908111616851</v>
      </c>
      <c r="ND14" s="187">
        <f t="shared" si="291"/>
        <v>0.54033508922628182</v>
      </c>
      <c r="NE14" s="186">
        <f t="shared" si="292"/>
        <v>0.36242676662144885</v>
      </c>
      <c r="NF14" s="187">
        <f t="shared" si="293"/>
        <v>0.56489577510020361</v>
      </c>
      <c r="NG14" s="186">
        <f t="shared" si="294"/>
        <v>0.37818445212672924</v>
      </c>
      <c r="NH14" s="187">
        <f t="shared" si="295"/>
        <v>0.58945646097412563</v>
      </c>
      <c r="NI14" s="186">
        <f t="shared" si="296"/>
        <v>0.39394213763200964</v>
      </c>
      <c r="NJ14" s="187">
        <f t="shared" si="297"/>
        <v>0.61401714684804753</v>
      </c>
      <c r="NK14" s="186">
        <f t="shared" si="298"/>
        <v>0.40969982313729003</v>
      </c>
      <c r="NL14" s="187">
        <f t="shared" si="299"/>
        <v>0.63857783272196944</v>
      </c>
      <c r="NM14" s="186">
        <f t="shared" si="300"/>
        <v>0.42545750864257043</v>
      </c>
      <c r="NN14" s="187">
        <f t="shared" si="301"/>
        <v>0.66313851859589135</v>
      </c>
      <c r="NO14" s="188">
        <f t="shared" si="302"/>
        <v>0.44121519414785076</v>
      </c>
      <c r="NP14" s="187">
        <f t="shared" si="303"/>
        <v>0.68769920446981314</v>
      </c>
      <c r="NR14" s="156">
        <f t="shared" si="355"/>
        <v>930.79692958710962</v>
      </c>
      <c r="NS14" s="96">
        <f>'Production Cost Summary'!$C$23/' Margin Analysis'!NR14</f>
        <v>0.32423768322256347</v>
      </c>
      <c r="NT14" s="98">
        <f>'Production Cost Summary'!$D$23/' Margin Analysis'!NR14</f>
        <v>0.52964102515753209</v>
      </c>
      <c r="NU14" s="186">
        <f t="shared" si="304"/>
        <v>0.34044956738369164</v>
      </c>
      <c r="NV14" s="187">
        <f t="shared" si="305"/>
        <v>0.5561230764154087</v>
      </c>
      <c r="NW14" s="186">
        <f t="shared" si="306"/>
        <v>0.35666145154481982</v>
      </c>
      <c r="NX14" s="187">
        <f t="shared" si="307"/>
        <v>0.58260512767328532</v>
      </c>
      <c r="NY14" s="186">
        <f t="shared" si="308"/>
        <v>0.37287333570594794</v>
      </c>
      <c r="NZ14" s="187">
        <f t="shared" si="309"/>
        <v>0.60908717893116182</v>
      </c>
      <c r="OA14" s="186">
        <f t="shared" si="310"/>
        <v>0.38908521986707617</v>
      </c>
      <c r="OB14" s="187">
        <f t="shared" si="311"/>
        <v>0.63556923018903844</v>
      </c>
      <c r="OC14" s="186">
        <f t="shared" si="312"/>
        <v>0.40529710402820435</v>
      </c>
      <c r="OD14" s="187">
        <f t="shared" si="313"/>
        <v>0.66205128144691505</v>
      </c>
      <c r="OE14" s="186">
        <f t="shared" si="314"/>
        <v>0.42150898818933252</v>
      </c>
      <c r="OF14" s="187">
        <f t="shared" si="315"/>
        <v>0.68853333270479178</v>
      </c>
      <c r="OG14" s="186">
        <f t="shared" si="316"/>
        <v>0.4377208723504607</v>
      </c>
      <c r="OH14" s="187">
        <f t="shared" si="317"/>
        <v>0.71501538396266839</v>
      </c>
      <c r="OI14" s="188">
        <f t="shared" si="318"/>
        <v>0.45393275651158882</v>
      </c>
      <c r="OJ14" s="187">
        <f t="shared" si="319"/>
        <v>0.7414974352205449</v>
      </c>
      <c r="OL14" s="156">
        <f t="shared" si="356"/>
        <v>620.53128639140652</v>
      </c>
      <c r="OM14" s="96">
        <f>'Production Cost Summary'!$C$24/' Margin Analysis'!OL14</f>
        <v>0.47368573744176423</v>
      </c>
      <c r="ON14" s="98">
        <f>'Production Cost Summary'!$D$24/' Margin Analysis'!OL14</f>
        <v>0.78179075034421719</v>
      </c>
      <c r="OO14" s="186">
        <f t="shared" si="320"/>
        <v>0.49737002431385247</v>
      </c>
      <c r="OP14" s="187">
        <f t="shared" si="321"/>
        <v>0.82088028786142808</v>
      </c>
      <c r="OQ14" s="186">
        <f t="shared" si="322"/>
        <v>0.5210543111859407</v>
      </c>
      <c r="OR14" s="187">
        <f t="shared" si="323"/>
        <v>0.85996982537863897</v>
      </c>
      <c r="OS14" s="186">
        <f t="shared" si="324"/>
        <v>0.54473859805802882</v>
      </c>
      <c r="OT14" s="187">
        <f t="shared" si="325"/>
        <v>0.89905936289584965</v>
      </c>
      <c r="OU14" s="186">
        <f t="shared" si="326"/>
        <v>0.56842288493011706</v>
      </c>
      <c r="OV14" s="187">
        <f t="shared" si="327"/>
        <v>0.93814890041306054</v>
      </c>
      <c r="OW14" s="186">
        <f t="shared" si="328"/>
        <v>0.59210717180220529</v>
      </c>
      <c r="OX14" s="187">
        <f t="shared" si="329"/>
        <v>0.97723843793027143</v>
      </c>
      <c r="OY14" s="186">
        <f t="shared" si="330"/>
        <v>0.61579145867429352</v>
      </c>
      <c r="OZ14" s="187">
        <f t="shared" si="331"/>
        <v>1.0163279754474823</v>
      </c>
      <c r="PA14" s="186">
        <f t="shared" si="332"/>
        <v>0.63947574554638176</v>
      </c>
      <c r="PB14" s="187">
        <f t="shared" si="333"/>
        <v>1.0554175129646932</v>
      </c>
      <c r="PC14" s="188">
        <f t="shared" si="334"/>
        <v>0.66316003241846988</v>
      </c>
      <c r="PD14" s="187">
        <f t="shared" si="335"/>
        <v>1.0945070504819039</v>
      </c>
    </row>
    <row r="15" spans="2:420" ht="26" thickBot="1" x14ac:dyDescent="0.8">
      <c r="B15" s="155">
        <f t="shared" si="336"/>
        <v>32.577892535548841</v>
      </c>
      <c r="C15" s="92">
        <f>'Production Cost Summary'!$C$4/' Margin Analysis'!B15</f>
        <v>12.273261677798827</v>
      </c>
      <c r="D15" s="169">
        <f>'Production Cost Summary'!$D$4/' Margin Analysis'!B15</f>
        <v>18.141928590226502</v>
      </c>
      <c r="E15" s="171">
        <f t="shared" si="0"/>
        <v>12.886924761688768</v>
      </c>
      <c r="F15" s="172">
        <f t="shared" si="1"/>
        <v>19.049025019737829</v>
      </c>
      <c r="G15" s="171">
        <f t="shared" si="2"/>
        <v>13.50058784557871</v>
      </c>
      <c r="H15" s="172">
        <f t="shared" si="3"/>
        <v>19.956121449249153</v>
      </c>
      <c r="I15" s="171">
        <f t="shared" si="4"/>
        <v>14.11425092946865</v>
      </c>
      <c r="J15" s="172">
        <f t="shared" si="5"/>
        <v>20.863217878760477</v>
      </c>
      <c r="K15" s="171">
        <f t="shared" si="6"/>
        <v>14.727914013358591</v>
      </c>
      <c r="L15" s="172">
        <f t="shared" si="7"/>
        <v>21.770314308271804</v>
      </c>
      <c r="M15" s="171">
        <f t="shared" si="8"/>
        <v>15.341577097248534</v>
      </c>
      <c r="N15" s="172">
        <f t="shared" si="9"/>
        <v>22.677410737783127</v>
      </c>
      <c r="O15" s="171">
        <f t="shared" si="10"/>
        <v>15.955240181138475</v>
      </c>
      <c r="P15" s="172">
        <f t="shared" si="11"/>
        <v>23.584507167294454</v>
      </c>
      <c r="Q15" s="171">
        <f t="shared" si="12"/>
        <v>16.568903265028418</v>
      </c>
      <c r="R15" s="172">
        <f t="shared" si="13"/>
        <v>24.491603596805781</v>
      </c>
      <c r="S15" s="173">
        <f t="shared" si="14"/>
        <v>17.182566348918357</v>
      </c>
      <c r="T15" s="172">
        <f t="shared" si="15"/>
        <v>25.398700026317101</v>
      </c>
      <c r="V15" s="155">
        <f t="shared" si="337"/>
        <v>45.609049549768379</v>
      </c>
      <c r="W15" s="92">
        <f>'Production Cost Summary'!$C$5/' Margin Analysis'!V15</f>
        <v>7.3453120226597957</v>
      </c>
      <c r="X15" s="94">
        <f>'Production Cost Summary'!$D$5/' Margin Analysis'!V15</f>
        <v>11.537216960108134</v>
      </c>
      <c r="Y15" s="171">
        <f t="shared" si="16"/>
        <v>7.7125776237927859</v>
      </c>
      <c r="Z15" s="172">
        <f t="shared" si="17"/>
        <v>12.114077808113542</v>
      </c>
      <c r="AA15" s="171">
        <f t="shared" si="18"/>
        <v>8.0798432249257761</v>
      </c>
      <c r="AB15" s="172">
        <f t="shared" si="19"/>
        <v>12.690938656118949</v>
      </c>
      <c r="AC15" s="171">
        <f t="shared" si="20"/>
        <v>8.4471088260587646</v>
      </c>
      <c r="AD15" s="172">
        <f t="shared" si="21"/>
        <v>13.267799504124353</v>
      </c>
      <c r="AE15" s="171">
        <f t="shared" si="22"/>
        <v>8.8143744271917548</v>
      </c>
      <c r="AF15" s="172">
        <f t="shared" si="23"/>
        <v>13.844660352129761</v>
      </c>
      <c r="AG15" s="171">
        <f t="shared" si="24"/>
        <v>9.181640028324745</v>
      </c>
      <c r="AH15" s="172">
        <f t="shared" si="25"/>
        <v>14.421521200135167</v>
      </c>
      <c r="AI15" s="171">
        <f t="shared" si="26"/>
        <v>9.5489056294577352</v>
      </c>
      <c r="AJ15" s="172">
        <f t="shared" si="27"/>
        <v>14.998382048140575</v>
      </c>
      <c r="AK15" s="171">
        <f t="shared" si="28"/>
        <v>9.9161712305907255</v>
      </c>
      <c r="AL15" s="172">
        <f t="shared" si="29"/>
        <v>15.575242896145982</v>
      </c>
      <c r="AM15" s="173">
        <f t="shared" si="30"/>
        <v>10.283436831723714</v>
      </c>
      <c r="AN15" s="172">
        <f t="shared" si="31"/>
        <v>16.152103744151386</v>
      </c>
      <c r="AP15" s="155">
        <f t="shared" si="338"/>
        <v>32.577892535548841</v>
      </c>
      <c r="AQ15" s="92">
        <f>'Production Cost Summary'!$C$6/' Margin Analysis'!AP15</f>
        <v>8.8428924518565886</v>
      </c>
      <c r="AR15" s="94">
        <f>'Production Cost Summary'!$D$6/' Margin Analysis'!AP15</f>
        <v>14.711559364284264</v>
      </c>
      <c r="AS15" s="171">
        <f t="shared" si="32"/>
        <v>9.2850370744494182</v>
      </c>
      <c r="AT15" s="172">
        <f t="shared" si="33"/>
        <v>15.447137332498478</v>
      </c>
      <c r="AU15" s="171">
        <f t="shared" si="34"/>
        <v>9.7271816970422478</v>
      </c>
      <c r="AV15" s="172">
        <f t="shared" si="35"/>
        <v>16.182715300712694</v>
      </c>
      <c r="AW15" s="171">
        <f t="shared" si="36"/>
        <v>10.169326319635076</v>
      </c>
      <c r="AX15" s="172">
        <f t="shared" si="37"/>
        <v>16.918293268926902</v>
      </c>
      <c r="AY15" s="171">
        <f t="shared" si="38"/>
        <v>10.611470942227905</v>
      </c>
      <c r="AZ15" s="172">
        <f t="shared" si="39"/>
        <v>17.653871237141118</v>
      </c>
      <c r="BA15" s="171">
        <f t="shared" si="40"/>
        <v>11.053615564820735</v>
      </c>
      <c r="BB15" s="172">
        <f t="shared" si="41"/>
        <v>18.38944920535533</v>
      </c>
      <c r="BC15" s="171">
        <f t="shared" si="42"/>
        <v>11.495760187413566</v>
      </c>
      <c r="BD15" s="172">
        <f t="shared" si="43"/>
        <v>19.125027173569546</v>
      </c>
      <c r="BE15" s="171">
        <f t="shared" si="44"/>
        <v>11.937904810006396</v>
      </c>
      <c r="BF15" s="172">
        <f t="shared" si="45"/>
        <v>19.860605141783758</v>
      </c>
      <c r="BG15" s="173">
        <f t="shared" si="46"/>
        <v>12.380049432599224</v>
      </c>
      <c r="BH15" s="172">
        <f t="shared" si="47"/>
        <v>20.59618310999797</v>
      </c>
      <c r="BJ15" s="155">
        <f t="shared" si="339"/>
        <v>94.475888353091619</v>
      </c>
      <c r="BK15" s="92">
        <f>'Production Cost Summary'!$C$7/' Margin Analysis'!BJ15</f>
        <v>3.1317704988832502</v>
      </c>
      <c r="BL15" s="94">
        <f>'Production Cost Summary'!$D$7/' Margin Analysis'!BJ15</f>
        <v>5.1584293992410197</v>
      </c>
      <c r="BM15" s="171">
        <f t="shared" si="48"/>
        <v>3.2883590238274127</v>
      </c>
      <c r="BN15" s="172">
        <f t="shared" si="49"/>
        <v>5.4163508692030709</v>
      </c>
      <c r="BO15" s="171">
        <f t="shared" si="50"/>
        <v>3.4449475487715757</v>
      </c>
      <c r="BP15" s="172">
        <f t="shared" si="51"/>
        <v>5.674272339165122</v>
      </c>
      <c r="BQ15" s="171">
        <f t="shared" si="52"/>
        <v>3.6015360737157374</v>
      </c>
      <c r="BR15" s="172">
        <f t="shared" si="53"/>
        <v>5.9321938091271722</v>
      </c>
      <c r="BS15" s="171">
        <f t="shared" si="54"/>
        <v>3.7581245986598999</v>
      </c>
      <c r="BT15" s="172">
        <f t="shared" si="55"/>
        <v>6.1901152790892233</v>
      </c>
      <c r="BU15" s="171">
        <f t="shared" si="56"/>
        <v>3.9147131236040629</v>
      </c>
      <c r="BV15" s="172">
        <f t="shared" si="57"/>
        <v>6.4480367490512744</v>
      </c>
      <c r="BW15" s="171">
        <f t="shared" si="58"/>
        <v>4.0713016485482258</v>
      </c>
      <c r="BX15" s="172">
        <f t="shared" si="59"/>
        <v>6.7059582190133256</v>
      </c>
      <c r="BY15" s="171">
        <f t="shared" si="60"/>
        <v>4.2278901734923879</v>
      </c>
      <c r="BZ15" s="172">
        <f t="shared" si="61"/>
        <v>6.9638796889753767</v>
      </c>
      <c r="CA15" s="173">
        <f t="shared" si="62"/>
        <v>4.38447869843655</v>
      </c>
      <c r="CB15" s="172">
        <f t="shared" si="63"/>
        <v>7.2218011589374269</v>
      </c>
      <c r="CD15" s="155">
        <f t="shared" si="340"/>
        <v>94.475888353091619</v>
      </c>
      <c r="CE15" s="92">
        <f>'Production Cost Summary'!$C$8/' Margin Analysis'!CD15</f>
        <v>6.1805251072920164</v>
      </c>
      <c r="CF15" s="94">
        <f>'Production Cost Summary'!$D$8/' Margin Analysis'!CD15</f>
        <v>8.2071840076497864</v>
      </c>
      <c r="CG15" s="171">
        <f t="shared" si="64"/>
        <v>6.4895513626566173</v>
      </c>
      <c r="CH15" s="172">
        <f t="shared" si="65"/>
        <v>8.6175432080322754</v>
      </c>
      <c r="CI15" s="171">
        <f t="shared" si="66"/>
        <v>6.798577618021219</v>
      </c>
      <c r="CJ15" s="172">
        <f t="shared" si="67"/>
        <v>9.0279024084147661</v>
      </c>
      <c r="CK15" s="171">
        <f t="shared" si="68"/>
        <v>7.107603873385818</v>
      </c>
      <c r="CL15" s="172">
        <f t="shared" si="69"/>
        <v>9.4382616087972533</v>
      </c>
      <c r="CM15" s="171">
        <f t="shared" si="70"/>
        <v>7.4166301287504197</v>
      </c>
      <c r="CN15" s="172">
        <f t="shared" si="71"/>
        <v>9.848620809179744</v>
      </c>
      <c r="CO15" s="171">
        <f t="shared" si="72"/>
        <v>7.7256563841150205</v>
      </c>
      <c r="CP15" s="172">
        <f t="shared" si="73"/>
        <v>10.258980009562233</v>
      </c>
      <c r="CQ15" s="171">
        <f t="shared" si="74"/>
        <v>8.0346826394796214</v>
      </c>
      <c r="CR15" s="172">
        <f t="shared" si="75"/>
        <v>10.669339209944722</v>
      </c>
      <c r="CS15" s="171">
        <f t="shared" si="76"/>
        <v>8.3437088948442231</v>
      </c>
      <c r="CT15" s="172">
        <f t="shared" si="77"/>
        <v>11.079698410327213</v>
      </c>
      <c r="CU15" s="173">
        <f t="shared" si="78"/>
        <v>8.652735150208823</v>
      </c>
      <c r="CV15" s="172">
        <f t="shared" si="79"/>
        <v>11.4900576107097</v>
      </c>
      <c r="CX15" s="155">
        <f t="shared" si="341"/>
        <v>32.577892535548841</v>
      </c>
      <c r="CY15" s="92">
        <f>'Production Cost Summary'!$C$9/' Margin Analysis'!CX15</f>
        <v>9.0080473953241249</v>
      </c>
      <c r="CZ15" s="94">
        <f>'Production Cost Summary'!$D$9/' Margin Analysis'!CX15</f>
        <v>14.876714307751799</v>
      </c>
      <c r="DA15" s="171">
        <f t="shared" si="80"/>
        <v>9.4584497650903323</v>
      </c>
      <c r="DB15" s="172">
        <f t="shared" si="81"/>
        <v>15.620550023139389</v>
      </c>
      <c r="DC15" s="171">
        <f t="shared" si="82"/>
        <v>9.9088521348565379</v>
      </c>
      <c r="DD15" s="172">
        <f t="shared" si="83"/>
        <v>16.36438573852698</v>
      </c>
      <c r="DE15" s="171">
        <f t="shared" si="84"/>
        <v>10.359254504622744</v>
      </c>
      <c r="DF15" s="172">
        <f t="shared" si="85"/>
        <v>17.108221453914567</v>
      </c>
      <c r="DG15" s="171">
        <f t="shared" si="86"/>
        <v>10.809656874388949</v>
      </c>
      <c r="DH15" s="172">
        <f t="shared" si="87"/>
        <v>17.852057169302157</v>
      </c>
      <c r="DI15" s="171">
        <f t="shared" si="88"/>
        <v>11.260059244155157</v>
      </c>
      <c r="DJ15" s="172">
        <f t="shared" si="89"/>
        <v>18.59589288468975</v>
      </c>
      <c r="DK15" s="171">
        <f t="shared" si="90"/>
        <v>11.710461613921362</v>
      </c>
      <c r="DL15" s="172">
        <f t="shared" si="91"/>
        <v>19.33972860007734</v>
      </c>
      <c r="DM15" s="171">
        <f t="shared" si="92"/>
        <v>12.16086398368757</v>
      </c>
      <c r="DN15" s="172">
        <f t="shared" si="93"/>
        <v>20.08356431546493</v>
      </c>
      <c r="DO15" s="173">
        <f t="shared" si="94"/>
        <v>12.611266353453773</v>
      </c>
      <c r="DP15" s="172">
        <f t="shared" si="95"/>
        <v>20.827400030852516</v>
      </c>
      <c r="DR15" s="155">
        <f t="shared" si="342"/>
        <v>32.577892535548841</v>
      </c>
      <c r="DS15" s="92">
        <f>'Production Cost Summary'!$C$10/' Margin Analysis'!DR15</f>
        <v>9.1799159130279726</v>
      </c>
      <c r="DT15" s="94">
        <f>'Production Cost Summary'!$D$10/' Margin Analysis'!DR15</f>
        <v>15.048582825455648</v>
      </c>
      <c r="DU15" s="171">
        <f t="shared" si="96"/>
        <v>9.6389117086793714</v>
      </c>
      <c r="DV15" s="172">
        <f t="shared" si="97"/>
        <v>15.801011966728431</v>
      </c>
      <c r="DW15" s="171">
        <f t="shared" si="98"/>
        <v>10.09790750433077</v>
      </c>
      <c r="DX15" s="172">
        <f t="shared" si="99"/>
        <v>16.553441108001216</v>
      </c>
      <c r="DY15" s="171">
        <f t="shared" si="100"/>
        <v>10.556903299982167</v>
      </c>
      <c r="DZ15" s="172">
        <f t="shared" si="101"/>
        <v>17.305870249273994</v>
      </c>
      <c r="EA15" s="171">
        <f t="shared" si="102"/>
        <v>11.015899095633566</v>
      </c>
      <c r="EB15" s="172">
        <f t="shared" si="103"/>
        <v>18.058299390546779</v>
      </c>
      <c r="EC15" s="171">
        <f t="shared" si="104"/>
        <v>11.474894891284965</v>
      </c>
      <c r="ED15" s="172">
        <f t="shared" si="105"/>
        <v>18.81072853181956</v>
      </c>
      <c r="EE15" s="171">
        <f t="shared" si="106"/>
        <v>11.933890686936365</v>
      </c>
      <c r="EF15" s="172">
        <f t="shared" si="107"/>
        <v>19.563157673092345</v>
      </c>
      <c r="EG15" s="171">
        <f t="shared" si="108"/>
        <v>12.392886482587764</v>
      </c>
      <c r="EH15" s="172">
        <f t="shared" si="109"/>
        <v>20.315586814365126</v>
      </c>
      <c r="EI15" s="173">
        <f t="shared" si="110"/>
        <v>12.851882278239161</v>
      </c>
      <c r="EJ15" s="172">
        <f t="shared" si="111"/>
        <v>21.068015955637907</v>
      </c>
      <c r="EL15" s="155">
        <f t="shared" si="343"/>
        <v>52.124628056878144</v>
      </c>
      <c r="EM15" s="92">
        <f>'Production Cost Summary'!$C$11/' Margin Analysis'!EL15</f>
        <v>7.0178016349745551</v>
      </c>
      <c r="EN15" s="94">
        <f>'Production Cost Summary'!$D$11/' Margin Analysis'!EL15</f>
        <v>10.685718455241851</v>
      </c>
      <c r="EO15" s="171">
        <f t="shared" si="112"/>
        <v>7.3686917167232835</v>
      </c>
      <c r="EP15" s="172">
        <f t="shared" si="113"/>
        <v>11.220004378003944</v>
      </c>
      <c r="EQ15" s="171">
        <f t="shared" si="114"/>
        <v>7.719581798472011</v>
      </c>
      <c r="ER15" s="172">
        <f t="shared" si="115"/>
        <v>11.754290300766037</v>
      </c>
      <c r="ES15" s="171">
        <f t="shared" si="116"/>
        <v>8.0704718802207385</v>
      </c>
      <c r="ET15" s="172">
        <f t="shared" si="117"/>
        <v>12.288576223528128</v>
      </c>
      <c r="EU15" s="171">
        <f t="shared" si="118"/>
        <v>8.4213619619694651</v>
      </c>
      <c r="EV15" s="172">
        <f t="shared" si="119"/>
        <v>12.822862146290221</v>
      </c>
      <c r="EW15" s="171">
        <f t="shared" si="120"/>
        <v>8.7722520437181934</v>
      </c>
      <c r="EX15" s="172">
        <f t="shared" si="121"/>
        <v>13.357148069052315</v>
      </c>
      <c r="EY15" s="171">
        <f t="shared" si="122"/>
        <v>9.1231421254669218</v>
      </c>
      <c r="EZ15" s="172">
        <f t="shared" si="123"/>
        <v>13.891433991814406</v>
      </c>
      <c r="FA15" s="171">
        <f t="shared" si="124"/>
        <v>9.4740322072156502</v>
      </c>
      <c r="FB15" s="172">
        <f t="shared" si="125"/>
        <v>14.425719914576499</v>
      </c>
      <c r="FC15" s="173">
        <f t="shared" si="126"/>
        <v>9.8249222889643768</v>
      </c>
      <c r="FD15" s="172">
        <f t="shared" si="127"/>
        <v>14.96000583733859</v>
      </c>
      <c r="FF15" s="155">
        <f t="shared" si="344"/>
        <v>45.609049549768379</v>
      </c>
      <c r="FG15" s="92">
        <f>'Production Cost Summary'!$C$12/' Margin Analysis'!FF15</f>
        <v>6.8960130304139886</v>
      </c>
      <c r="FH15" s="94">
        <f>'Production Cost Summary'!$D$12/' Margin Analysis'!FF15</f>
        <v>11.087917967862328</v>
      </c>
      <c r="FI15" s="171">
        <f t="shared" si="128"/>
        <v>7.2408136819346884</v>
      </c>
      <c r="FJ15" s="172">
        <f t="shared" si="129"/>
        <v>11.642313866255446</v>
      </c>
      <c r="FK15" s="171">
        <f t="shared" si="130"/>
        <v>7.5856143334553883</v>
      </c>
      <c r="FL15" s="172">
        <f t="shared" si="131"/>
        <v>12.196709764648562</v>
      </c>
      <c r="FM15" s="171">
        <f t="shared" si="132"/>
        <v>7.9304149849760863</v>
      </c>
      <c r="FN15" s="172">
        <f t="shared" si="133"/>
        <v>12.751105663041676</v>
      </c>
      <c r="FO15" s="171">
        <f t="shared" si="134"/>
        <v>8.2752156364967853</v>
      </c>
      <c r="FP15" s="172">
        <f t="shared" si="135"/>
        <v>13.305501561434793</v>
      </c>
      <c r="FQ15" s="171">
        <f t="shared" si="136"/>
        <v>8.6200162880174851</v>
      </c>
      <c r="FR15" s="172">
        <f t="shared" si="137"/>
        <v>13.859897459827909</v>
      </c>
      <c r="FS15" s="171">
        <f t="shared" si="138"/>
        <v>8.9648169395381849</v>
      </c>
      <c r="FT15" s="172">
        <f t="shared" si="139"/>
        <v>14.414293358221027</v>
      </c>
      <c r="FU15" s="171">
        <f t="shared" si="140"/>
        <v>9.3096175910588848</v>
      </c>
      <c r="FV15" s="172">
        <f t="shared" si="141"/>
        <v>14.968689256614145</v>
      </c>
      <c r="FW15" s="173">
        <f t="shared" si="142"/>
        <v>9.6544182425795828</v>
      </c>
      <c r="FX15" s="172">
        <f t="shared" si="143"/>
        <v>15.523085155007259</v>
      </c>
      <c r="FZ15" s="155">
        <f t="shared" si="345"/>
        <v>48.866838803323262</v>
      </c>
      <c r="GA15" s="92">
        <f>'Production Cost Summary'!$C$13/' Margin Analysis'!FZ15</f>
        <v>5.6963025809860603</v>
      </c>
      <c r="GB15" s="94">
        <f>'Production Cost Summary'!$D$13/' Margin Analysis'!FZ15</f>
        <v>9.6087471892711775</v>
      </c>
      <c r="GC15" s="171">
        <f t="shared" si="144"/>
        <v>5.9811177100353632</v>
      </c>
      <c r="GD15" s="172">
        <f t="shared" si="145"/>
        <v>10.089184548734737</v>
      </c>
      <c r="GE15" s="171">
        <f t="shared" si="146"/>
        <v>6.2659328390846669</v>
      </c>
      <c r="GF15" s="172">
        <f t="shared" si="147"/>
        <v>10.569621908198297</v>
      </c>
      <c r="GG15" s="171">
        <f t="shared" si="148"/>
        <v>6.5507479681339689</v>
      </c>
      <c r="GH15" s="172">
        <f t="shared" si="149"/>
        <v>11.050059267661853</v>
      </c>
      <c r="GI15" s="171">
        <f t="shared" si="150"/>
        <v>6.8355630971832726</v>
      </c>
      <c r="GJ15" s="172">
        <f t="shared" si="151"/>
        <v>11.530496627125412</v>
      </c>
      <c r="GK15" s="171">
        <f t="shared" si="152"/>
        <v>7.1203782262325754</v>
      </c>
      <c r="GL15" s="172">
        <f t="shared" si="153"/>
        <v>12.010933986588972</v>
      </c>
      <c r="GM15" s="171">
        <f t="shared" si="154"/>
        <v>7.4051933552818783</v>
      </c>
      <c r="GN15" s="172">
        <f t="shared" si="155"/>
        <v>12.491371346052532</v>
      </c>
      <c r="GO15" s="171">
        <f t="shared" si="156"/>
        <v>7.690008484331182</v>
      </c>
      <c r="GP15" s="172">
        <f t="shared" si="157"/>
        <v>12.971808705516091</v>
      </c>
      <c r="GQ15" s="173">
        <f t="shared" si="158"/>
        <v>7.974823613380484</v>
      </c>
      <c r="GR15" s="172">
        <f t="shared" si="159"/>
        <v>13.452246064979647</v>
      </c>
      <c r="GT15" s="155">
        <f t="shared" si="346"/>
        <v>48.866838803323262</v>
      </c>
      <c r="GU15" s="92">
        <f>'Production Cost Summary'!$C$14/' Margin Analysis'!GT15</f>
        <v>6.2299221200962238</v>
      </c>
      <c r="GV15" s="94">
        <f>'Production Cost Summary'!$D$14/' Margin Analysis'!GT15</f>
        <v>10.14236672838134</v>
      </c>
      <c r="GW15" s="171">
        <f t="shared" si="160"/>
        <v>6.541418226101035</v>
      </c>
      <c r="GX15" s="172">
        <f t="shared" si="161"/>
        <v>10.649485064800407</v>
      </c>
      <c r="GY15" s="171">
        <f t="shared" si="162"/>
        <v>6.852914332105847</v>
      </c>
      <c r="GZ15" s="172">
        <f t="shared" si="163"/>
        <v>11.156603401219476</v>
      </c>
      <c r="HA15" s="171">
        <f t="shared" si="164"/>
        <v>7.1644104381106573</v>
      </c>
      <c r="HB15" s="172">
        <f t="shared" si="165"/>
        <v>11.663721737638539</v>
      </c>
      <c r="HC15" s="171">
        <f t="shared" si="166"/>
        <v>7.4759065441154684</v>
      </c>
      <c r="HD15" s="172">
        <f t="shared" si="167"/>
        <v>12.170840074057608</v>
      </c>
      <c r="HE15" s="171">
        <f t="shared" si="168"/>
        <v>7.7874026501202795</v>
      </c>
      <c r="HF15" s="172">
        <f t="shared" si="169"/>
        <v>12.677958410476675</v>
      </c>
      <c r="HG15" s="171">
        <f t="shared" si="170"/>
        <v>8.0988987561250916</v>
      </c>
      <c r="HH15" s="172">
        <f t="shared" si="171"/>
        <v>13.185076746895742</v>
      </c>
      <c r="HI15" s="171">
        <f t="shared" si="172"/>
        <v>8.4103948621299018</v>
      </c>
      <c r="HJ15" s="172">
        <f t="shared" si="173"/>
        <v>13.692195083314811</v>
      </c>
      <c r="HK15" s="173">
        <f t="shared" si="174"/>
        <v>8.7218909681347121</v>
      </c>
      <c r="HL15" s="172">
        <f t="shared" si="175"/>
        <v>14.199313419733874</v>
      </c>
      <c r="HN15" s="155">
        <f t="shared" si="347"/>
        <v>45.609049549768379</v>
      </c>
      <c r="HO15" s="92">
        <f>'Production Cost Summary'!$C$15/' Margin Analysis'!HN15</f>
        <v>7.4600984532405787</v>
      </c>
      <c r="HP15" s="94">
        <f>'Production Cost Summary'!$D$15/' Margin Analysis'!HN15</f>
        <v>11.652003390688918</v>
      </c>
      <c r="HQ15" s="171">
        <f t="shared" si="176"/>
        <v>7.8331033759026081</v>
      </c>
      <c r="HR15" s="172">
        <f t="shared" si="177"/>
        <v>12.234603560223364</v>
      </c>
      <c r="HS15" s="171">
        <f t="shared" si="178"/>
        <v>8.2061082985646365</v>
      </c>
      <c r="HT15" s="172">
        <f t="shared" si="179"/>
        <v>12.817203729757811</v>
      </c>
      <c r="HU15" s="171">
        <f t="shared" si="180"/>
        <v>8.579113221226665</v>
      </c>
      <c r="HV15" s="172">
        <f t="shared" si="181"/>
        <v>13.399803899292255</v>
      </c>
      <c r="HW15" s="171">
        <f t="shared" si="182"/>
        <v>8.9521181438886934</v>
      </c>
      <c r="HX15" s="172">
        <f t="shared" si="183"/>
        <v>13.982404068826702</v>
      </c>
      <c r="HY15" s="171">
        <f t="shared" si="184"/>
        <v>9.3251230665507236</v>
      </c>
      <c r="HZ15" s="172">
        <f t="shared" si="185"/>
        <v>14.565004238361148</v>
      </c>
      <c r="IA15" s="171">
        <f t="shared" si="186"/>
        <v>9.6981279892127521</v>
      </c>
      <c r="IB15" s="172">
        <f t="shared" si="187"/>
        <v>15.147604407895594</v>
      </c>
      <c r="IC15" s="171">
        <f t="shared" si="188"/>
        <v>10.071132911874782</v>
      </c>
      <c r="ID15" s="172">
        <f t="shared" si="189"/>
        <v>15.73020457743004</v>
      </c>
      <c r="IE15" s="173">
        <f t="shared" si="190"/>
        <v>10.444137834536809</v>
      </c>
      <c r="IF15" s="172">
        <f t="shared" si="191"/>
        <v>16.312804746964485</v>
      </c>
      <c r="IH15" s="155">
        <f t="shared" si="348"/>
        <v>24.433419401661631</v>
      </c>
      <c r="II15" s="92">
        <f>'Production Cost Summary'!$C$16/' Margin Analysis'!IH15</f>
        <v>11.054924223239535</v>
      </c>
      <c r="IJ15" s="94">
        <f>'Production Cost Summary'!$D$16/' Margin Analysis'!IH15</f>
        <v>18.879813439809769</v>
      </c>
      <c r="IK15" s="171">
        <f t="shared" si="192"/>
        <v>11.607670434401513</v>
      </c>
      <c r="IL15" s="172">
        <f t="shared" si="193"/>
        <v>19.823804111800257</v>
      </c>
      <c r="IM15" s="171">
        <f t="shared" si="194"/>
        <v>12.16041664556349</v>
      </c>
      <c r="IN15" s="172">
        <f t="shared" si="195"/>
        <v>20.767794783790748</v>
      </c>
      <c r="IO15" s="171">
        <f t="shared" si="196"/>
        <v>12.713162856725464</v>
      </c>
      <c r="IP15" s="172">
        <f t="shared" si="197"/>
        <v>21.711785455781232</v>
      </c>
      <c r="IQ15" s="171">
        <f t="shared" si="198"/>
        <v>13.265909067887442</v>
      </c>
      <c r="IR15" s="172">
        <f t="shared" si="199"/>
        <v>22.655776127771723</v>
      </c>
      <c r="IS15" s="171">
        <f t="shared" si="200"/>
        <v>13.81865527904942</v>
      </c>
      <c r="IT15" s="172">
        <f t="shared" si="201"/>
        <v>23.599766799762211</v>
      </c>
      <c r="IU15" s="171">
        <f t="shared" si="202"/>
        <v>14.371401490211396</v>
      </c>
      <c r="IV15" s="172">
        <f t="shared" si="203"/>
        <v>24.543757471752702</v>
      </c>
      <c r="IW15" s="171">
        <f t="shared" si="204"/>
        <v>14.924147701373373</v>
      </c>
      <c r="IX15" s="172">
        <f t="shared" si="205"/>
        <v>25.48774814374319</v>
      </c>
      <c r="IY15" s="173">
        <f t="shared" si="206"/>
        <v>15.476893912535347</v>
      </c>
      <c r="IZ15" s="172">
        <f t="shared" si="207"/>
        <v>26.431738815733677</v>
      </c>
      <c r="JB15" s="155">
        <f t="shared" si="349"/>
        <v>45.609049549768379</v>
      </c>
      <c r="JC15" s="92">
        <f>'Production Cost Summary'!$C$17/' Margin Analysis'!JB15</f>
        <v>7.2120731137154444</v>
      </c>
      <c r="JD15" s="94">
        <f>'Production Cost Summary'!$D$17/' Margin Analysis'!JB15</f>
        <v>11.403978051163785</v>
      </c>
      <c r="JE15" s="171">
        <f t="shared" si="208"/>
        <v>7.5726767694012169</v>
      </c>
      <c r="JF15" s="172">
        <f t="shared" si="209"/>
        <v>11.974176953721974</v>
      </c>
      <c r="JG15" s="171">
        <f t="shared" si="210"/>
        <v>7.9332804250869895</v>
      </c>
      <c r="JH15" s="172">
        <f t="shared" si="211"/>
        <v>12.544375856280164</v>
      </c>
      <c r="JI15" s="171">
        <f t="shared" si="212"/>
        <v>8.2938840807727612</v>
      </c>
      <c r="JJ15" s="172">
        <f t="shared" si="213"/>
        <v>13.114574758838351</v>
      </c>
      <c r="JK15" s="171">
        <f t="shared" si="214"/>
        <v>8.6544877364585329</v>
      </c>
      <c r="JL15" s="172">
        <f t="shared" si="215"/>
        <v>13.684773661396541</v>
      </c>
      <c r="JM15" s="171">
        <f t="shared" si="216"/>
        <v>9.0150913921443063</v>
      </c>
      <c r="JN15" s="172">
        <f t="shared" si="217"/>
        <v>14.25497256395473</v>
      </c>
      <c r="JO15" s="171">
        <f t="shared" si="218"/>
        <v>9.375695047830078</v>
      </c>
      <c r="JP15" s="172">
        <f t="shared" si="219"/>
        <v>14.82517146651292</v>
      </c>
      <c r="JQ15" s="171">
        <f t="shared" si="220"/>
        <v>9.7362987035158497</v>
      </c>
      <c r="JR15" s="172">
        <f t="shared" si="221"/>
        <v>15.395370369071111</v>
      </c>
      <c r="JS15" s="173">
        <f t="shared" si="222"/>
        <v>10.096902359201621</v>
      </c>
      <c r="JT15" s="172">
        <f t="shared" si="223"/>
        <v>15.965569271629297</v>
      </c>
      <c r="JV15" s="155">
        <f t="shared" si="350"/>
        <v>1140.2262387442095</v>
      </c>
      <c r="JW15" s="92">
        <f>'Production Cost Summary'!$C$18/' Margin Analysis'!JV15</f>
        <v>0.24843756911960341</v>
      </c>
      <c r="JX15" s="94">
        <f>'Production Cost Summary'!$D$18/' Margin Analysis'!JV15</f>
        <v>0.41611376661753696</v>
      </c>
      <c r="JY15" s="171">
        <f t="shared" si="224"/>
        <v>0.2608594475755836</v>
      </c>
      <c r="JZ15" s="172">
        <f t="shared" si="225"/>
        <v>0.43691945494841383</v>
      </c>
      <c r="KA15" s="171">
        <f t="shared" si="226"/>
        <v>0.27328132603156374</v>
      </c>
      <c r="KB15" s="172">
        <f t="shared" si="227"/>
        <v>0.4577251432792907</v>
      </c>
      <c r="KC15" s="171">
        <f t="shared" si="228"/>
        <v>0.28570320448754388</v>
      </c>
      <c r="KD15" s="172">
        <f t="shared" si="229"/>
        <v>0.47853083161016746</v>
      </c>
      <c r="KE15" s="171">
        <f t="shared" si="230"/>
        <v>0.29812508294352408</v>
      </c>
      <c r="KF15" s="172">
        <f t="shared" si="231"/>
        <v>0.49933651994104433</v>
      </c>
      <c r="KG15" s="171">
        <f t="shared" si="232"/>
        <v>0.31054696139950427</v>
      </c>
      <c r="KH15" s="172">
        <f t="shared" si="233"/>
        <v>0.52014220827192115</v>
      </c>
      <c r="KI15" s="171">
        <f t="shared" si="234"/>
        <v>0.32296883985548441</v>
      </c>
      <c r="KJ15" s="172">
        <f t="shared" si="235"/>
        <v>0.54094789660279807</v>
      </c>
      <c r="KK15" s="171">
        <f t="shared" si="236"/>
        <v>0.33539071831146461</v>
      </c>
      <c r="KL15" s="172">
        <f t="shared" si="237"/>
        <v>0.56175358493367489</v>
      </c>
      <c r="KM15" s="173">
        <f t="shared" si="238"/>
        <v>0.34781259676744475</v>
      </c>
      <c r="KN15" s="172">
        <f t="shared" si="239"/>
        <v>0.5825592732645517</v>
      </c>
      <c r="KP15" s="155">
        <f t="shared" si="351"/>
        <v>1140.2262387442095</v>
      </c>
      <c r="KQ15" s="92">
        <f>'Production Cost Summary'!$C$19/' Margin Analysis'!KP15</f>
        <v>0.27854546686260684</v>
      </c>
      <c r="KR15" s="94">
        <f>'Production Cost Summary'!$D$19/' Margin Analysis'!KP15</f>
        <v>0.44622166436054045</v>
      </c>
      <c r="KS15" s="171">
        <f t="shared" si="240"/>
        <v>0.29247274020573721</v>
      </c>
      <c r="KT15" s="172">
        <f t="shared" si="241"/>
        <v>0.4685327475785675</v>
      </c>
      <c r="KU15" s="171">
        <f t="shared" si="242"/>
        <v>0.30640001354886753</v>
      </c>
      <c r="KV15" s="172">
        <f t="shared" si="243"/>
        <v>0.49084383079659455</v>
      </c>
      <c r="KW15" s="171">
        <f t="shared" si="244"/>
        <v>0.32032728689199785</v>
      </c>
      <c r="KX15" s="172">
        <f t="shared" si="245"/>
        <v>0.51315491401462143</v>
      </c>
      <c r="KY15" s="171">
        <f t="shared" si="246"/>
        <v>0.33425456023512817</v>
      </c>
      <c r="KZ15" s="172">
        <f t="shared" si="247"/>
        <v>0.53546599723264854</v>
      </c>
      <c r="LA15" s="171">
        <f t="shared" si="248"/>
        <v>0.34818183357825855</v>
      </c>
      <c r="LB15" s="172">
        <f t="shared" si="249"/>
        <v>0.55777708045067553</v>
      </c>
      <c r="LC15" s="171">
        <f t="shared" si="250"/>
        <v>0.36210910692138892</v>
      </c>
      <c r="LD15" s="172">
        <f t="shared" si="251"/>
        <v>0.58008816366870264</v>
      </c>
      <c r="LE15" s="171">
        <f t="shared" si="252"/>
        <v>0.37603638026451924</v>
      </c>
      <c r="LF15" s="172">
        <f t="shared" si="253"/>
        <v>0.60239924688672963</v>
      </c>
      <c r="LG15" s="173">
        <f t="shared" si="254"/>
        <v>0.38996365360764956</v>
      </c>
      <c r="LH15" s="172">
        <f t="shared" si="255"/>
        <v>0.62471033010475663</v>
      </c>
      <c r="LJ15" s="155">
        <f t="shared" si="352"/>
        <v>1140.2262387442095</v>
      </c>
      <c r="LK15" s="92">
        <f>'Production Cost Summary'!$C$20/' Margin Analysis'!LJ15</f>
        <v>0.2747175423229935</v>
      </c>
      <c r="LL15" s="94">
        <f>'Production Cost Summary'!$D$20/' Margin Analysis'!LJ15</f>
        <v>0.44239373982092706</v>
      </c>
      <c r="LM15" s="171">
        <f t="shared" si="256"/>
        <v>0.28845341943914321</v>
      </c>
      <c r="LN15" s="172">
        <f t="shared" si="257"/>
        <v>0.46451342681197344</v>
      </c>
      <c r="LO15" s="171">
        <f t="shared" si="258"/>
        <v>0.30218929655529286</v>
      </c>
      <c r="LP15" s="172">
        <f t="shared" si="259"/>
        <v>0.48663311380301982</v>
      </c>
      <c r="LQ15" s="171">
        <f t="shared" si="260"/>
        <v>0.31592517367144252</v>
      </c>
      <c r="LR15" s="172">
        <f t="shared" si="261"/>
        <v>0.50875280079406604</v>
      </c>
      <c r="LS15" s="171">
        <f t="shared" si="262"/>
        <v>0.32966105078759217</v>
      </c>
      <c r="LT15" s="172">
        <f t="shared" si="263"/>
        <v>0.53087248778511242</v>
      </c>
      <c r="LU15" s="171">
        <f t="shared" si="264"/>
        <v>0.34339692790374188</v>
      </c>
      <c r="LV15" s="172">
        <f t="shared" si="265"/>
        <v>0.55299217477615881</v>
      </c>
      <c r="LW15" s="171">
        <f t="shared" si="266"/>
        <v>0.35713280501989159</v>
      </c>
      <c r="LX15" s="172">
        <f t="shared" si="267"/>
        <v>0.57511186176720519</v>
      </c>
      <c r="LY15" s="171">
        <f t="shared" si="268"/>
        <v>0.37086868213604124</v>
      </c>
      <c r="LZ15" s="172">
        <f t="shared" si="269"/>
        <v>0.59723154875825157</v>
      </c>
      <c r="MA15" s="173">
        <f t="shared" si="270"/>
        <v>0.38460455925219089</v>
      </c>
      <c r="MB15" s="172">
        <f t="shared" si="271"/>
        <v>0.61935123574929785</v>
      </c>
      <c r="MD15" s="155">
        <f t="shared" si="353"/>
        <v>40.722365669436051</v>
      </c>
      <c r="ME15" s="92">
        <f>'Production Cost Summary'!$C$21/' Margin Analysis'!MD15</f>
        <v>7.7162586906349455</v>
      </c>
      <c r="MF15" s="94">
        <f>'Production Cost Summary'!$D$21/' Margin Analysis'!MD15</f>
        <v>12.411192220577085</v>
      </c>
      <c r="MG15" s="171">
        <f t="shared" si="272"/>
        <v>8.102071625166694</v>
      </c>
      <c r="MH15" s="172">
        <f t="shared" si="273"/>
        <v>13.03175183160594</v>
      </c>
      <c r="MI15" s="171">
        <f t="shared" si="274"/>
        <v>8.4878845596984416</v>
      </c>
      <c r="MJ15" s="172">
        <f t="shared" si="275"/>
        <v>13.652311442634796</v>
      </c>
      <c r="MK15" s="171">
        <f t="shared" si="276"/>
        <v>8.8736974942301874</v>
      </c>
      <c r="ML15" s="172">
        <f t="shared" si="277"/>
        <v>14.272871053663646</v>
      </c>
      <c r="MM15" s="171">
        <f t="shared" si="278"/>
        <v>9.259510428761935</v>
      </c>
      <c r="MN15" s="172">
        <f t="shared" si="279"/>
        <v>14.893430664692502</v>
      </c>
      <c r="MO15" s="171">
        <f t="shared" si="280"/>
        <v>9.6453233632936826</v>
      </c>
      <c r="MP15" s="172">
        <f t="shared" si="281"/>
        <v>15.513990275721357</v>
      </c>
      <c r="MQ15" s="171">
        <f t="shared" si="282"/>
        <v>10.03113629782543</v>
      </c>
      <c r="MR15" s="172">
        <f t="shared" si="283"/>
        <v>16.134549886750211</v>
      </c>
      <c r="MS15" s="171">
        <f t="shared" si="284"/>
        <v>10.416949232357178</v>
      </c>
      <c r="MT15" s="172">
        <f t="shared" si="285"/>
        <v>16.755109497779067</v>
      </c>
      <c r="MU15" s="173">
        <f t="shared" si="286"/>
        <v>10.802762166888924</v>
      </c>
      <c r="MV15" s="172">
        <f t="shared" si="287"/>
        <v>17.375669108807919</v>
      </c>
      <c r="MX15" s="155">
        <f t="shared" si="354"/>
        <v>1140.2262387442095</v>
      </c>
      <c r="MY15" s="92">
        <f>'Production Cost Summary'!$C$22/' Margin Analysis'!MX15</f>
        <v>0.30014639057676923</v>
      </c>
      <c r="MZ15" s="94">
        <f>'Production Cost Summary'!$D$22/' Margin Analysis'!MX15</f>
        <v>0.46782258807470284</v>
      </c>
      <c r="NA15" s="171">
        <f t="shared" si="288"/>
        <v>0.31515371010560772</v>
      </c>
      <c r="NB15" s="172">
        <f t="shared" si="289"/>
        <v>0.49121371747843801</v>
      </c>
      <c r="NC15" s="171">
        <f t="shared" si="290"/>
        <v>0.33016102963444616</v>
      </c>
      <c r="ND15" s="172">
        <f t="shared" si="291"/>
        <v>0.51460484688217312</v>
      </c>
      <c r="NE15" s="171">
        <f t="shared" si="292"/>
        <v>0.34516834916328459</v>
      </c>
      <c r="NF15" s="172">
        <f t="shared" si="293"/>
        <v>0.53799597628590823</v>
      </c>
      <c r="NG15" s="171">
        <f t="shared" si="294"/>
        <v>0.36017566869212309</v>
      </c>
      <c r="NH15" s="172">
        <f t="shared" si="295"/>
        <v>0.56138710568964334</v>
      </c>
      <c r="NI15" s="171">
        <f t="shared" si="296"/>
        <v>0.37518298822096152</v>
      </c>
      <c r="NJ15" s="172">
        <f t="shared" si="297"/>
        <v>0.58477823509337856</v>
      </c>
      <c r="NK15" s="171">
        <f t="shared" si="298"/>
        <v>0.39019030774980001</v>
      </c>
      <c r="NL15" s="172">
        <f t="shared" si="299"/>
        <v>0.60816936449711367</v>
      </c>
      <c r="NM15" s="171">
        <f t="shared" si="300"/>
        <v>0.40519762727863851</v>
      </c>
      <c r="NN15" s="172">
        <f t="shared" si="301"/>
        <v>0.6315604939008489</v>
      </c>
      <c r="NO15" s="173">
        <f t="shared" si="302"/>
        <v>0.42020494680747689</v>
      </c>
      <c r="NP15" s="172">
        <f t="shared" si="303"/>
        <v>0.6549516233045839</v>
      </c>
      <c r="NR15" s="155">
        <f t="shared" si="355"/>
        <v>977.33677606646518</v>
      </c>
      <c r="NS15" s="92">
        <f>'Production Cost Summary'!$C$23/' Margin Analysis'!NR15</f>
        <v>0.30879779354529852</v>
      </c>
      <c r="NT15" s="94">
        <f>'Production Cost Summary'!$D$23/' Margin Analysis'!NR15</f>
        <v>0.50442002395955432</v>
      </c>
      <c r="NU15" s="171">
        <f t="shared" si="304"/>
        <v>0.32423768322256347</v>
      </c>
      <c r="NV15" s="172">
        <f t="shared" si="305"/>
        <v>0.52964102515753209</v>
      </c>
      <c r="NW15" s="171">
        <f t="shared" si="306"/>
        <v>0.33967757289982842</v>
      </c>
      <c r="NX15" s="172">
        <f t="shared" si="307"/>
        <v>0.55486202635550985</v>
      </c>
      <c r="NY15" s="171">
        <f t="shared" si="308"/>
        <v>0.35511746257709326</v>
      </c>
      <c r="NZ15" s="172">
        <f t="shared" si="309"/>
        <v>0.5800830275534874</v>
      </c>
      <c r="OA15" s="171">
        <f t="shared" si="310"/>
        <v>0.37055735225435821</v>
      </c>
      <c r="OB15" s="172">
        <f t="shared" si="311"/>
        <v>0.60530402875146516</v>
      </c>
      <c r="OC15" s="171">
        <f t="shared" si="312"/>
        <v>0.38599724193162316</v>
      </c>
      <c r="OD15" s="172">
        <f t="shared" si="313"/>
        <v>0.63052502994944293</v>
      </c>
      <c r="OE15" s="171">
        <f t="shared" si="314"/>
        <v>0.40143713160888811</v>
      </c>
      <c r="OF15" s="172">
        <f t="shared" si="315"/>
        <v>0.65574603114742069</v>
      </c>
      <c r="OG15" s="171">
        <f t="shared" si="316"/>
        <v>0.416877021286153</v>
      </c>
      <c r="OH15" s="172">
        <f t="shared" si="317"/>
        <v>0.68096703234539835</v>
      </c>
      <c r="OI15" s="173">
        <f t="shared" si="318"/>
        <v>0.4323169109634179</v>
      </c>
      <c r="OJ15" s="172">
        <f t="shared" si="319"/>
        <v>0.706188033543376</v>
      </c>
      <c r="OL15" s="155">
        <f t="shared" si="356"/>
        <v>651.55785071097682</v>
      </c>
      <c r="OM15" s="92">
        <f>'Production Cost Summary'!$C$24/' Margin Analysis'!OL15</f>
        <v>0.4511292737540612</v>
      </c>
      <c r="ON15" s="94">
        <f>'Production Cost Summary'!$D$24/' Margin Analysis'!OL15</f>
        <v>0.74456261937544499</v>
      </c>
      <c r="OO15" s="171">
        <f t="shared" si="320"/>
        <v>0.47368573744176429</v>
      </c>
      <c r="OP15" s="172">
        <f t="shared" si="321"/>
        <v>0.7817907503442173</v>
      </c>
      <c r="OQ15" s="171">
        <f t="shared" si="322"/>
        <v>0.49624220112946738</v>
      </c>
      <c r="OR15" s="172">
        <f t="shared" si="323"/>
        <v>0.8190188813129895</v>
      </c>
      <c r="OS15" s="171">
        <f t="shared" si="324"/>
        <v>0.5187986648171703</v>
      </c>
      <c r="OT15" s="172">
        <f t="shared" si="325"/>
        <v>0.8562470122817617</v>
      </c>
      <c r="OU15" s="171">
        <f t="shared" si="326"/>
        <v>0.54135512850487344</v>
      </c>
      <c r="OV15" s="172">
        <f t="shared" si="327"/>
        <v>0.89347514325053401</v>
      </c>
      <c r="OW15" s="171">
        <f t="shared" si="328"/>
        <v>0.56391159219257647</v>
      </c>
      <c r="OX15" s="172">
        <f t="shared" si="329"/>
        <v>0.93070327421930621</v>
      </c>
      <c r="OY15" s="171">
        <f t="shared" si="330"/>
        <v>0.58646805588027962</v>
      </c>
      <c r="OZ15" s="172">
        <f t="shared" si="331"/>
        <v>0.96793140518807852</v>
      </c>
      <c r="PA15" s="171">
        <f t="shared" si="332"/>
        <v>0.60902451956798265</v>
      </c>
      <c r="PB15" s="172">
        <f t="shared" si="333"/>
        <v>1.0051595361568508</v>
      </c>
      <c r="PC15" s="173">
        <f t="shared" si="334"/>
        <v>0.63158098325568568</v>
      </c>
      <c r="PD15" s="172">
        <f t="shared" si="335"/>
        <v>1.0423876671256229</v>
      </c>
    </row>
    <row r="16" spans="2:420" ht="26" thickBot="1" x14ac:dyDescent="0.8">
      <c r="B16" s="156">
        <f t="shared" si="336"/>
        <v>34.206787162326286</v>
      </c>
      <c r="C16" s="96">
        <f>'Production Cost Summary'!$C$4/' Margin Analysis'!B16</f>
        <v>11.688820645522691</v>
      </c>
      <c r="D16" s="168">
        <f>'Production Cost Summary'!$D$4/' Margin Analysis'!B16</f>
        <v>17.278027228787145</v>
      </c>
      <c r="E16" s="186">
        <f t="shared" si="0"/>
        <v>12.273261677798827</v>
      </c>
      <c r="F16" s="187">
        <f t="shared" si="1"/>
        <v>18.141928590226502</v>
      </c>
      <c r="G16" s="186">
        <f t="shared" si="2"/>
        <v>12.85770271007496</v>
      </c>
      <c r="H16" s="187">
        <f t="shared" si="3"/>
        <v>19.005829951665863</v>
      </c>
      <c r="I16" s="186">
        <f t="shared" si="4"/>
        <v>13.442143742351094</v>
      </c>
      <c r="J16" s="187">
        <f t="shared" si="5"/>
        <v>19.869731313105216</v>
      </c>
      <c r="K16" s="186">
        <f t="shared" si="6"/>
        <v>14.02658477462723</v>
      </c>
      <c r="L16" s="187">
        <f t="shared" si="7"/>
        <v>20.733632674544573</v>
      </c>
      <c r="M16" s="186">
        <f t="shared" si="8"/>
        <v>14.611025806903363</v>
      </c>
      <c r="N16" s="187">
        <f t="shared" si="9"/>
        <v>21.597534035983934</v>
      </c>
      <c r="O16" s="186">
        <f t="shared" si="10"/>
        <v>15.195466839179499</v>
      </c>
      <c r="P16" s="187">
        <f t="shared" si="11"/>
        <v>22.461435397423291</v>
      </c>
      <c r="Q16" s="186">
        <f t="shared" si="12"/>
        <v>15.779907871455634</v>
      </c>
      <c r="R16" s="187">
        <f t="shared" si="13"/>
        <v>23.325336758862647</v>
      </c>
      <c r="S16" s="188">
        <f t="shared" si="14"/>
        <v>16.364348903731766</v>
      </c>
      <c r="T16" s="187">
        <f t="shared" si="15"/>
        <v>24.189238120302001</v>
      </c>
      <c r="V16" s="156">
        <f t="shared" si="337"/>
        <v>47.889502027256803</v>
      </c>
      <c r="W16" s="96">
        <f>'Production Cost Summary'!$C$5/' Margin Analysis'!V16</f>
        <v>6.9955352596759948</v>
      </c>
      <c r="X16" s="98">
        <f>'Production Cost Summary'!$D$5/' Margin Analysis'!V16</f>
        <v>10.987825676293459</v>
      </c>
      <c r="Y16" s="186">
        <f t="shared" si="16"/>
        <v>7.3453120226597948</v>
      </c>
      <c r="Z16" s="187">
        <f t="shared" si="17"/>
        <v>11.537216960108132</v>
      </c>
      <c r="AA16" s="186">
        <f t="shared" si="18"/>
        <v>7.6950887856435948</v>
      </c>
      <c r="AB16" s="187">
        <f t="shared" si="19"/>
        <v>12.086608243922806</v>
      </c>
      <c r="AC16" s="186">
        <f t="shared" si="20"/>
        <v>8.0448655486273939</v>
      </c>
      <c r="AD16" s="187">
        <f t="shared" si="21"/>
        <v>12.635999527737477</v>
      </c>
      <c r="AE16" s="186">
        <f t="shared" si="22"/>
        <v>8.394642311611193</v>
      </c>
      <c r="AF16" s="187">
        <f t="shared" si="23"/>
        <v>13.185390811552152</v>
      </c>
      <c r="AG16" s="186">
        <f t="shared" si="24"/>
        <v>8.7444190745949939</v>
      </c>
      <c r="AH16" s="187">
        <f t="shared" si="25"/>
        <v>13.734782095366825</v>
      </c>
      <c r="AI16" s="186">
        <f t="shared" si="26"/>
        <v>9.094195837578793</v>
      </c>
      <c r="AJ16" s="187">
        <f t="shared" si="27"/>
        <v>14.284173379181498</v>
      </c>
      <c r="AK16" s="186">
        <f t="shared" si="28"/>
        <v>9.4439726005625939</v>
      </c>
      <c r="AL16" s="187">
        <f t="shared" si="29"/>
        <v>14.833564662996171</v>
      </c>
      <c r="AM16" s="188">
        <f t="shared" si="30"/>
        <v>9.7937493635463913</v>
      </c>
      <c r="AN16" s="187">
        <f t="shared" si="31"/>
        <v>15.382955946810842</v>
      </c>
      <c r="AP16" s="156">
        <f t="shared" si="338"/>
        <v>34.206787162326286</v>
      </c>
      <c r="AQ16" s="96">
        <f>'Production Cost Summary'!$C$6/' Margin Analysis'!AP16</f>
        <v>8.4218023351015123</v>
      </c>
      <c r="AR16" s="98">
        <f>'Production Cost Summary'!$D$6/' Margin Analysis'!AP16</f>
        <v>14.011008918365965</v>
      </c>
      <c r="AS16" s="186">
        <f t="shared" si="32"/>
        <v>8.8428924518565886</v>
      </c>
      <c r="AT16" s="187">
        <f t="shared" si="33"/>
        <v>14.711559364284264</v>
      </c>
      <c r="AU16" s="186">
        <f t="shared" si="34"/>
        <v>9.2639825686116648</v>
      </c>
      <c r="AV16" s="187">
        <f t="shared" si="35"/>
        <v>15.412109810202562</v>
      </c>
      <c r="AW16" s="186">
        <f t="shared" si="36"/>
        <v>9.6850726853667393</v>
      </c>
      <c r="AX16" s="187">
        <f t="shared" si="37"/>
        <v>16.112660256120858</v>
      </c>
      <c r="AY16" s="186">
        <f t="shared" si="38"/>
        <v>10.106162802121814</v>
      </c>
      <c r="AZ16" s="187">
        <f t="shared" si="39"/>
        <v>16.813210702039157</v>
      </c>
      <c r="BA16" s="186">
        <f t="shared" si="40"/>
        <v>10.52725291887689</v>
      </c>
      <c r="BB16" s="187">
        <f t="shared" si="41"/>
        <v>17.513761147957457</v>
      </c>
      <c r="BC16" s="186">
        <f t="shared" si="42"/>
        <v>10.948343035631966</v>
      </c>
      <c r="BD16" s="187">
        <f t="shared" si="43"/>
        <v>18.214311593875756</v>
      </c>
      <c r="BE16" s="186">
        <f t="shared" si="44"/>
        <v>11.369433152387042</v>
      </c>
      <c r="BF16" s="187">
        <f t="shared" si="45"/>
        <v>18.914862039794055</v>
      </c>
      <c r="BG16" s="188">
        <f t="shared" si="46"/>
        <v>11.790523269142117</v>
      </c>
      <c r="BH16" s="187">
        <f t="shared" si="47"/>
        <v>19.615412485712351</v>
      </c>
      <c r="BJ16" s="156">
        <f t="shared" si="339"/>
        <v>99.199682770746207</v>
      </c>
      <c r="BK16" s="96">
        <f>'Production Cost Summary'!$C$7/' Margin Analysis'!BJ16</f>
        <v>2.9826385703650002</v>
      </c>
      <c r="BL16" s="98">
        <f>'Production Cost Summary'!$D$7/' Margin Analysis'!BJ16</f>
        <v>4.9127899040390659</v>
      </c>
      <c r="BM16" s="186">
        <f t="shared" si="48"/>
        <v>3.1317704988832502</v>
      </c>
      <c r="BN16" s="187">
        <f t="shared" si="49"/>
        <v>5.1584293992410197</v>
      </c>
      <c r="BO16" s="186">
        <f t="shared" si="50"/>
        <v>3.2809024274015006</v>
      </c>
      <c r="BP16" s="187">
        <f t="shared" si="51"/>
        <v>5.4040688944429727</v>
      </c>
      <c r="BQ16" s="186">
        <f t="shared" si="52"/>
        <v>3.4300343559197501</v>
      </c>
      <c r="BR16" s="187">
        <f t="shared" si="53"/>
        <v>5.6497083896449256</v>
      </c>
      <c r="BS16" s="186">
        <f t="shared" si="54"/>
        <v>3.5791662844380001</v>
      </c>
      <c r="BT16" s="187">
        <f t="shared" si="55"/>
        <v>5.8953478848468786</v>
      </c>
      <c r="BU16" s="186">
        <f t="shared" si="56"/>
        <v>3.7282982129562505</v>
      </c>
      <c r="BV16" s="187">
        <f t="shared" si="57"/>
        <v>6.1409873800488324</v>
      </c>
      <c r="BW16" s="186">
        <f t="shared" si="58"/>
        <v>3.8774301414745005</v>
      </c>
      <c r="BX16" s="187">
        <f t="shared" si="59"/>
        <v>6.3866268752507862</v>
      </c>
      <c r="BY16" s="186">
        <f t="shared" si="60"/>
        <v>4.0265620699927505</v>
      </c>
      <c r="BZ16" s="187">
        <f t="shared" si="61"/>
        <v>6.6322663704527391</v>
      </c>
      <c r="CA16" s="188">
        <f t="shared" si="62"/>
        <v>4.175693998511</v>
      </c>
      <c r="CB16" s="187">
        <f t="shared" si="63"/>
        <v>6.8779058656546921</v>
      </c>
      <c r="CD16" s="156">
        <f t="shared" si="340"/>
        <v>99.199682770746207</v>
      </c>
      <c r="CE16" s="96">
        <f>'Production Cost Summary'!$C$8/' Margin Analysis'!CD16</f>
        <v>5.8862143878971578</v>
      </c>
      <c r="CF16" s="98">
        <f>'Production Cost Summary'!$D$8/' Margin Analysis'!CD16</f>
        <v>7.8163657215712243</v>
      </c>
      <c r="CG16" s="186">
        <f t="shared" si="64"/>
        <v>6.1805251072920155</v>
      </c>
      <c r="CH16" s="187">
        <f t="shared" si="65"/>
        <v>8.2071840076497864</v>
      </c>
      <c r="CI16" s="186">
        <f t="shared" si="66"/>
        <v>6.4748358266868742</v>
      </c>
      <c r="CJ16" s="187">
        <f t="shared" si="67"/>
        <v>8.5980022937283476</v>
      </c>
      <c r="CK16" s="186">
        <f t="shared" si="68"/>
        <v>6.7691465460817311</v>
      </c>
      <c r="CL16" s="187">
        <f t="shared" si="69"/>
        <v>8.988820579806907</v>
      </c>
      <c r="CM16" s="186">
        <f t="shared" si="70"/>
        <v>7.0634572654765888</v>
      </c>
      <c r="CN16" s="187">
        <f t="shared" si="71"/>
        <v>9.3796388658854681</v>
      </c>
      <c r="CO16" s="186">
        <f t="shared" si="72"/>
        <v>7.3577679848714475</v>
      </c>
      <c r="CP16" s="187">
        <f t="shared" si="73"/>
        <v>9.7704571519640311</v>
      </c>
      <c r="CQ16" s="186">
        <f t="shared" si="74"/>
        <v>7.6520787042663052</v>
      </c>
      <c r="CR16" s="187">
        <f t="shared" si="75"/>
        <v>10.161275438042592</v>
      </c>
      <c r="CS16" s="186">
        <f t="shared" si="76"/>
        <v>7.9463894236611639</v>
      </c>
      <c r="CT16" s="187">
        <f t="shared" si="77"/>
        <v>10.552093724121153</v>
      </c>
      <c r="CU16" s="188">
        <f t="shared" si="78"/>
        <v>8.2407001430560207</v>
      </c>
      <c r="CV16" s="187">
        <f t="shared" si="79"/>
        <v>10.942912010199713</v>
      </c>
      <c r="CX16" s="156">
        <f t="shared" si="341"/>
        <v>34.206787162326286</v>
      </c>
      <c r="CY16" s="96">
        <f>'Production Cost Summary'!$C$9/' Margin Analysis'!CX16</f>
        <v>8.5790927574515461</v>
      </c>
      <c r="CZ16" s="98">
        <f>'Production Cost Summary'!$D$9/' Margin Analysis'!CX16</f>
        <v>14.168299340715999</v>
      </c>
      <c r="DA16" s="186">
        <f t="shared" si="80"/>
        <v>9.0080473953241231</v>
      </c>
      <c r="DB16" s="187">
        <f t="shared" si="81"/>
        <v>14.876714307751799</v>
      </c>
      <c r="DC16" s="186">
        <f t="shared" si="82"/>
        <v>9.4370020331967019</v>
      </c>
      <c r="DD16" s="187">
        <f t="shared" si="83"/>
        <v>15.585129274787599</v>
      </c>
      <c r="DE16" s="186">
        <f t="shared" si="84"/>
        <v>9.8659566710692772</v>
      </c>
      <c r="DF16" s="187">
        <f t="shared" si="85"/>
        <v>16.293544241823398</v>
      </c>
      <c r="DG16" s="186">
        <f t="shared" si="86"/>
        <v>10.294911308941854</v>
      </c>
      <c r="DH16" s="187">
        <f t="shared" si="87"/>
        <v>17.001959208859198</v>
      </c>
      <c r="DI16" s="186">
        <f t="shared" si="88"/>
        <v>10.723865946814433</v>
      </c>
      <c r="DJ16" s="187">
        <f t="shared" si="89"/>
        <v>17.710374175894998</v>
      </c>
      <c r="DK16" s="186">
        <f t="shared" si="90"/>
        <v>11.15282058468701</v>
      </c>
      <c r="DL16" s="187">
        <f t="shared" si="91"/>
        <v>18.418789142930798</v>
      </c>
      <c r="DM16" s="186">
        <f t="shared" si="92"/>
        <v>11.581775222559587</v>
      </c>
      <c r="DN16" s="187">
        <f t="shared" si="93"/>
        <v>19.127204109966598</v>
      </c>
      <c r="DO16" s="188">
        <f t="shared" si="94"/>
        <v>12.010729860432164</v>
      </c>
      <c r="DP16" s="187">
        <f t="shared" si="95"/>
        <v>19.835619077002399</v>
      </c>
      <c r="DR16" s="156">
        <f t="shared" si="342"/>
        <v>34.206787162326286</v>
      </c>
      <c r="DS16" s="96">
        <f>'Production Cost Summary'!$C$10/' Margin Analysis'!DR16</f>
        <v>8.7427770600266399</v>
      </c>
      <c r="DT16" s="98">
        <f>'Production Cost Summary'!$D$10/' Margin Analysis'!DR16</f>
        <v>14.331983643291093</v>
      </c>
      <c r="DU16" s="186">
        <f t="shared" si="96"/>
        <v>9.1799159130279726</v>
      </c>
      <c r="DV16" s="187">
        <f t="shared" si="97"/>
        <v>15.048582825455648</v>
      </c>
      <c r="DW16" s="186">
        <f t="shared" si="98"/>
        <v>9.6170547660293053</v>
      </c>
      <c r="DX16" s="187">
        <f t="shared" si="99"/>
        <v>15.765182007620202</v>
      </c>
      <c r="DY16" s="186">
        <f t="shared" si="100"/>
        <v>10.054193619030634</v>
      </c>
      <c r="DZ16" s="187">
        <f t="shared" si="101"/>
        <v>16.481781189784755</v>
      </c>
      <c r="EA16" s="186">
        <f t="shared" si="102"/>
        <v>10.491332472031967</v>
      </c>
      <c r="EB16" s="187">
        <f t="shared" si="103"/>
        <v>17.198380371949309</v>
      </c>
      <c r="EC16" s="186">
        <f t="shared" si="104"/>
        <v>10.9284713250333</v>
      </c>
      <c r="ED16" s="187">
        <f t="shared" si="105"/>
        <v>17.914979554113867</v>
      </c>
      <c r="EE16" s="186">
        <f t="shared" si="106"/>
        <v>11.365610178034633</v>
      </c>
      <c r="EF16" s="187">
        <f t="shared" si="107"/>
        <v>18.631578736278421</v>
      </c>
      <c r="EG16" s="186">
        <f t="shared" si="108"/>
        <v>11.802749031035965</v>
      </c>
      <c r="EH16" s="187">
        <f t="shared" si="109"/>
        <v>19.348177918442975</v>
      </c>
      <c r="EI16" s="188">
        <f t="shared" si="110"/>
        <v>12.239887884037294</v>
      </c>
      <c r="EJ16" s="187">
        <f t="shared" si="111"/>
        <v>20.064777100607529</v>
      </c>
      <c r="EL16" s="156">
        <f t="shared" si="343"/>
        <v>54.730859459722055</v>
      </c>
      <c r="EM16" s="96">
        <f>'Production Cost Summary'!$C$11/' Margin Analysis'!EL16</f>
        <v>6.6836206047376709</v>
      </c>
      <c r="EN16" s="98">
        <f>'Production Cost Summary'!$D$11/' Margin Analysis'!EL16</f>
        <v>10.176874719277954</v>
      </c>
      <c r="EO16" s="186">
        <f t="shared" si="112"/>
        <v>7.0178016349745551</v>
      </c>
      <c r="EP16" s="187">
        <f t="shared" si="113"/>
        <v>10.685718455241853</v>
      </c>
      <c r="EQ16" s="186">
        <f t="shared" si="114"/>
        <v>7.3519826652114384</v>
      </c>
      <c r="ER16" s="187">
        <f t="shared" si="115"/>
        <v>11.194562191205751</v>
      </c>
      <c r="ES16" s="186">
        <f t="shared" si="116"/>
        <v>7.6861636954483208</v>
      </c>
      <c r="ET16" s="187">
        <f t="shared" si="117"/>
        <v>11.703405927169646</v>
      </c>
      <c r="EU16" s="186">
        <f t="shared" si="118"/>
        <v>8.0203447256852041</v>
      </c>
      <c r="EV16" s="187">
        <f t="shared" si="119"/>
        <v>12.212249663133544</v>
      </c>
      <c r="EW16" s="186">
        <f t="shared" si="120"/>
        <v>8.3545257559220882</v>
      </c>
      <c r="EX16" s="187">
        <f t="shared" si="121"/>
        <v>12.721093399097443</v>
      </c>
      <c r="EY16" s="186">
        <f t="shared" si="122"/>
        <v>8.6887067861589724</v>
      </c>
      <c r="EZ16" s="187">
        <f t="shared" si="123"/>
        <v>13.229937135061341</v>
      </c>
      <c r="FA16" s="186">
        <f t="shared" si="124"/>
        <v>9.0228878163958566</v>
      </c>
      <c r="FB16" s="187">
        <f t="shared" si="125"/>
        <v>13.73878087102524</v>
      </c>
      <c r="FC16" s="188">
        <f t="shared" si="126"/>
        <v>9.357068846632739</v>
      </c>
      <c r="FD16" s="187">
        <f t="shared" si="127"/>
        <v>14.247624606989135</v>
      </c>
      <c r="FF16" s="156">
        <f t="shared" si="344"/>
        <v>47.889502027256803</v>
      </c>
      <c r="FG16" s="96">
        <f>'Production Cost Summary'!$C$12/' Margin Analysis'!FF16</f>
        <v>6.5676314575371313</v>
      </c>
      <c r="FH16" s="98">
        <f>'Production Cost Summary'!$D$12/' Margin Analysis'!FF16</f>
        <v>10.559921874154597</v>
      </c>
      <c r="FI16" s="186">
        <f t="shared" si="128"/>
        <v>6.8960130304139877</v>
      </c>
      <c r="FJ16" s="187">
        <f t="shared" si="129"/>
        <v>11.087917967862326</v>
      </c>
      <c r="FK16" s="186">
        <f t="shared" si="130"/>
        <v>7.224394603290845</v>
      </c>
      <c r="FL16" s="187">
        <f t="shared" si="131"/>
        <v>11.615914061570058</v>
      </c>
      <c r="FM16" s="186">
        <f t="shared" si="132"/>
        <v>7.5527761761677006</v>
      </c>
      <c r="FN16" s="187">
        <f t="shared" si="133"/>
        <v>12.143910155277785</v>
      </c>
      <c r="FO16" s="186">
        <f t="shared" si="134"/>
        <v>7.881157749044557</v>
      </c>
      <c r="FP16" s="187">
        <f t="shared" si="135"/>
        <v>12.671906248985517</v>
      </c>
      <c r="FQ16" s="186">
        <f t="shared" si="136"/>
        <v>8.2095393219214134</v>
      </c>
      <c r="FR16" s="187">
        <f t="shared" si="137"/>
        <v>13.199902342693246</v>
      </c>
      <c r="FS16" s="186">
        <f t="shared" si="138"/>
        <v>8.5379208947982708</v>
      </c>
      <c r="FT16" s="187">
        <f t="shared" si="139"/>
        <v>13.727898436400976</v>
      </c>
      <c r="FU16" s="186">
        <f t="shared" si="140"/>
        <v>8.8663024676751281</v>
      </c>
      <c r="FV16" s="187">
        <f t="shared" si="141"/>
        <v>14.255894530108707</v>
      </c>
      <c r="FW16" s="188">
        <f t="shared" si="142"/>
        <v>9.1946840405519836</v>
      </c>
      <c r="FX16" s="187">
        <f t="shared" si="143"/>
        <v>14.783890623816434</v>
      </c>
      <c r="FZ16" s="156">
        <f t="shared" si="345"/>
        <v>51.310180743489425</v>
      </c>
      <c r="GA16" s="96">
        <f>'Production Cost Summary'!$C$13/' Margin Analysis'!FZ16</f>
        <v>5.4250500771295807</v>
      </c>
      <c r="GB16" s="98">
        <f>'Production Cost Summary'!$D$13/' Margin Analysis'!FZ16</f>
        <v>9.1511877993058821</v>
      </c>
      <c r="GC16" s="186">
        <f t="shared" si="144"/>
        <v>5.6963025809860603</v>
      </c>
      <c r="GD16" s="187">
        <f t="shared" si="145"/>
        <v>9.6087471892711758</v>
      </c>
      <c r="GE16" s="186">
        <f t="shared" si="146"/>
        <v>5.9675550848425392</v>
      </c>
      <c r="GF16" s="187">
        <f t="shared" si="147"/>
        <v>10.066306579236471</v>
      </c>
      <c r="GG16" s="186">
        <f t="shared" si="148"/>
        <v>6.2388075886990171</v>
      </c>
      <c r="GH16" s="187">
        <f t="shared" si="149"/>
        <v>10.523865969201763</v>
      </c>
      <c r="GI16" s="186">
        <f t="shared" si="150"/>
        <v>6.5100600925554968</v>
      </c>
      <c r="GJ16" s="187">
        <f t="shared" si="151"/>
        <v>10.981425359167059</v>
      </c>
      <c r="GK16" s="186">
        <f t="shared" si="152"/>
        <v>6.7813125964119756</v>
      </c>
      <c r="GL16" s="187">
        <f t="shared" si="153"/>
        <v>11.438984749132352</v>
      </c>
      <c r="GM16" s="186">
        <f t="shared" si="154"/>
        <v>7.0525651002684553</v>
      </c>
      <c r="GN16" s="187">
        <f t="shared" si="155"/>
        <v>11.896544139097648</v>
      </c>
      <c r="GO16" s="186">
        <f t="shared" si="156"/>
        <v>7.3238176041249341</v>
      </c>
      <c r="GP16" s="187">
        <f t="shared" si="157"/>
        <v>12.354103529062941</v>
      </c>
      <c r="GQ16" s="188">
        <f t="shared" si="158"/>
        <v>7.595070107981412</v>
      </c>
      <c r="GR16" s="187">
        <f t="shared" si="159"/>
        <v>12.811662919028235</v>
      </c>
      <c r="GT16" s="156">
        <f t="shared" si="346"/>
        <v>51.310180743489425</v>
      </c>
      <c r="GU16" s="96">
        <f>'Production Cost Summary'!$C$14/' Margin Analysis'!GT16</f>
        <v>5.9332591619964035</v>
      </c>
      <c r="GV16" s="98">
        <f>'Production Cost Summary'!$D$14/' Margin Analysis'!GT16</f>
        <v>9.659396884172704</v>
      </c>
      <c r="GW16" s="186">
        <f t="shared" si="160"/>
        <v>6.2299221200962238</v>
      </c>
      <c r="GX16" s="187">
        <f t="shared" si="161"/>
        <v>10.14236672838134</v>
      </c>
      <c r="GY16" s="186">
        <f t="shared" si="162"/>
        <v>6.5265850781960442</v>
      </c>
      <c r="GZ16" s="187">
        <f t="shared" si="163"/>
        <v>10.625336572589974</v>
      </c>
      <c r="HA16" s="186">
        <f t="shared" si="164"/>
        <v>6.8232480362958636</v>
      </c>
      <c r="HB16" s="187">
        <f t="shared" si="165"/>
        <v>11.108306416798609</v>
      </c>
      <c r="HC16" s="186">
        <f t="shared" si="166"/>
        <v>7.119910994395684</v>
      </c>
      <c r="HD16" s="187">
        <f t="shared" si="167"/>
        <v>11.591276261007245</v>
      </c>
      <c r="HE16" s="186">
        <f t="shared" si="168"/>
        <v>7.4165739524955043</v>
      </c>
      <c r="HF16" s="187">
        <f t="shared" si="169"/>
        <v>12.074246105215881</v>
      </c>
      <c r="HG16" s="186">
        <f t="shared" si="170"/>
        <v>7.7132369105953247</v>
      </c>
      <c r="HH16" s="187">
        <f t="shared" si="171"/>
        <v>12.557215949424515</v>
      </c>
      <c r="HI16" s="186">
        <f t="shared" si="172"/>
        <v>8.009899868695145</v>
      </c>
      <c r="HJ16" s="187">
        <f t="shared" si="173"/>
        <v>13.040185793633151</v>
      </c>
      <c r="HK16" s="188">
        <f t="shared" si="174"/>
        <v>8.3065628267949645</v>
      </c>
      <c r="HL16" s="187">
        <f t="shared" si="175"/>
        <v>13.523155637841786</v>
      </c>
      <c r="HN16" s="156">
        <f t="shared" si="347"/>
        <v>47.889502027256803</v>
      </c>
      <c r="HO16" s="96">
        <f>'Production Cost Summary'!$C$15/' Margin Analysis'!HN16</f>
        <v>7.104855669752931</v>
      </c>
      <c r="HP16" s="98">
        <f>'Production Cost Summary'!$D$15/' Margin Analysis'!HN16</f>
        <v>11.097146086370397</v>
      </c>
      <c r="HQ16" s="186">
        <f t="shared" si="176"/>
        <v>7.4600984532405779</v>
      </c>
      <c r="HR16" s="187">
        <f t="shared" si="177"/>
        <v>11.652003390688918</v>
      </c>
      <c r="HS16" s="186">
        <f t="shared" si="178"/>
        <v>7.8153412367282247</v>
      </c>
      <c r="HT16" s="187">
        <f t="shared" si="179"/>
        <v>12.206860695007439</v>
      </c>
      <c r="HU16" s="186">
        <f t="shared" si="180"/>
        <v>8.1705840202158697</v>
      </c>
      <c r="HV16" s="187">
        <f t="shared" si="181"/>
        <v>12.761717999325956</v>
      </c>
      <c r="HW16" s="186">
        <f t="shared" si="182"/>
        <v>8.5258268037035165</v>
      </c>
      <c r="HX16" s="187">
        <f t="shared" si="183"/>
        <v>13.316575303644477</v>
      </c>
      <c r="HY16" s="186">
        <f t="shared" si="184"/>
        <v>8.8810695871911634</v>
      </c>
      <c r="HZ16" s="187">
        <f t="shared" si="185"/>
        <v>13.871432607962998</v>
      </c>
      <c r="IA16" s="186">
        <f t="shared" si="186"/>
        <v>9.2363123706788102</v>
      </c>
      <c r="IB16" s="187">
        <f t="shared" si="187"/>
        <v>14.426289912281517</v>
      </c>
      <c r="IC16" s="186">
        <f t="shared" si="188"/>
        <v>9.591555154166457</v>
      </c>
      <c r="ID16" s="187">
        <f t="shared" si="189"/>
        <v>14.981147216600037</v>
      </c>
      <c r="IE16" s="188">
        <f t="shared" si="190"/>
        <v>9.946797937654102</v>
      </c>
      <c r="IF16" s="187">
        <f t="shared" si="191"/>
        <v>15.536004520918555</v>
      </c>
      <c r="IH16" s="156">
        <f t="shared" si="348"/>
        <v>25.655090371744713</v>
      </c>
      <c r="II16" s="96">
        <f>'Production Cost Summary'!$C$16/' Margin Analysis'!IH16</f>
        <v>10.528499260228129</v>
      </c>
      <c r="IJ16" s="98">
        <f>'Production Cost Summary'!$D$16/' Margin Analysis'!IH16</f>
        <v>17.980774704580732</v>
      </c>
      <c r="IK16" s="186">
        <f t="shared" si="192"/>
        <v>11.054924223239535</v>
      </c>
      <c r="IL16" s="187">
        <f t="shared" si="193"/>
        <v>18.879813439809769</v>
      </c>
      <c r="IM16" s="186">
        <f t="shared" si="194"/>
        <v>11.581349186250943</v>
      </c>
      <c r="IN16" s="187">
        <f t="shared" si="195"/>
        <v>19.778852175038807</v>
      </c>
      <c r="IO16" s="186">
        <f t="shared" si="196"/>
        <v>12.107774149262347</v>
      </c>
      <c r="IP16" s="187">
        <f t="shared" si="197"/>
        <v>20.677890910267841</v>
      </c>
      <c r="IQ16" s="186">
        <f t="shared" si="198"/>
        <v>12.634199112273754</v>
      </c>
      <c r="IR16" s="187">
        <f t="shared" si="199"/>
        <v>21.576929645496879</v>
      </c>
      <c r="IS16" s="186">
        <f t="shared" si="200"/>
        <v>13.160624075285162</v>
      </c>
      <c r="IT16" s="187">
        <f t="shared" si="201"/>
        <v>22.475968380725917</v>
      </c>
      <c r="IU16" s="186">
        <f t="shared" si="202"/>
        <v>13.687049038296568</v>
      </c>
      <c r="IV16" s="187">
        <f t="shared" si="203"/>
        <v>23.375007115954951</v>
      </c>
      <c r="IW16" s="186">
        <f t="shared" si="204"/>
        <v>14.213474001307976</v>
      </c>
      <c r="IX16" s="187">
        <f t="shared" si="205"/>
        <v>24.274045851183988</v>
      </c>
      <c r="IY16" s="188">
        <f t="shared" si="206"/>
        <v>14.73989896431938</v>
      </c>
      <c r="IZ16" s="187">
        <f t="shared" si="207"/>
        <v>25.173084586413022</v>
      </c>
      <c r="JB16" s="156">
        <f t="shared" si="349"/>
        <v>47.889502027256803</v>
      </c>
      <c r="JC16" s="96">
        <f>'Production Cost Summary'!$C$17/' Margin Analysis'!JB16</f>
        <v>6.8686410606813748</v>
      </c>
      <c r="JD16" s="98">
        <f>'Production Cost Summary'!$D$17/' Margin Analysis'!JB16</f>
        <v>10.860931477298841</v>
      </c>
      <c r="JE16" s="186">
        <f t="shared" si="208"/>
        <v>7.2120731137154435</v>
      </c>
      <c r="JF16" s="187">
        <f t="shared" si="209"/>
        <v>11.403978051163783</v>
      </c>
      <c r="JG16" s="186">
        <f t="shared" si="210"/>
        <v>7.555505166749513</v>
      </c>
      <c r="JH16" s="187">
        <f t="shared" si="211"/>
        <v>11.947024625028726</v>
      </c>
      <c r="JI16" s="186">
        <f t="shared" si="212"/>
        <v>7.8989372197835808</v>
      </c>
      <c r="JJ16" s="187">
        <f t="shared" si="213"/>
        <v>12.490071198893666</v>
      </c>
      <c r="JK16" s="186">
        <f t="shared" si="214"/>
        <v>8.2423692728176494</v>
      </c>
      <c r="JL16" s="187">
        <f t="shared" si="215"/>
        <v>13.03311777275861</v>
      </c>
      <c r="JM16" s="186">
        <f t="shared" si="216"/>
        <v>8.585801325851719</v>
      </c>
      <c r="JN16" s="187">
        <f t="shared" si="217"/>
        <v>13.576164346623552</v>
      </c>
      <c r="JO16" s="186">
        <f t="shared" si="218"/>
        <v>8.9292333788857867</v>
      </c>
      <c r="JP16" s="187">
        <f t="shared" si="219"/>
        <v>14.119210920488493</v>
      </c>
      <c r="JQ16" s="186">
        <f t="shared" si="220"/>
        <v>9.2726654319198563</v>
      </c>
      <c r="JR16" s="187">
        <f t="shared" si="221"/>
        <v>14.662257494353437</v>
      </c>
      <c r="JS16" s="188">
        <f t="shared" si="222"/>
        <v>9.616097484953924</v>
      </c>
      <c r="JT16" s="187">
        <f t="shared" si="223"/>
        <v>15.205304068218377</v>
      </c>
      <c r="JV16" s="156">
        <f t="shared" si="350"/>
        <v>1197.2375506814201</v>
      </c>
      <c r="JW16" s="96">
        <f>'Production Cost Summary'!$C$18/' Margin Analysis'!JV16</f>
        <v>0.23660720868533655</v>
      </c>
      <c r="JX16" s="98">
        <f>'Production Cost Summary'!$D$18/' Margin Analysis'!JV16</f>
        <v>0.39629882535003513</v>
      </c>
      <c r="JY16" s="186">
        <f t="shared" si="224"/>
        <v>0.24843756911960338</v>
      </c>
      <c r="JZ16" s="187">
        <f t="shared" si="225"/>
        <v>0.41611376661753691</v>
      </c>
      <c r="KA16" s="186">
        <f t="shared" si="226"/>
        <v>0.26026792955387024</v>
      </c>
      <c r="KB16" s="187">
        <f t="shared" si="227"/>
        <v>0.43592870788503868</v>
      </c>
      <c r="KC16" s="186">
        <f t="shared" si="228"/>
        <v>0.27209828998813701</v>
      </c>
      <c r="KD16" s="187">
        <f t="shared" si="229"/>
        <v>0.45574364915254034</v>
      </c>
      <c r="KE16" s="186">
        <f t="shared" si="230"/>
        <v>0.28392865042240384</v>
      </c>
      <c r="KF16" s="187">
        <f t="shared" si="231"/>
        <v>0.47555859042004212</v>
      </c>
      <c r="KG16" s="186">
        <f t="shared" si="232"/>
        <v>0.29575901085667067</v>
      </c>
      <c r="KH16" s="187">
        <f t="shared" si="233"/>
        <v>0.49537353168754394</v>
      </c>
      <c r="KI16" s="186">
        <f t="shared" si="234"/>
        <v>0.30758937129093755</v>
      </c>
      <c r="KJ16" s="187">
        <f t="shared" si="235"/>
        <v>0.51518847295504566</v>
      </c>
      <c r="KK16" s="186">
        <f t="shared" si="236"/>
        <v>0.31941973172520438</v>
      </c>
      <c r="KL16" s="187">
        <f t="shared" si="237"/>
        <v>0.53500341422254749</v>
      </c>
      <c r="KM16" s="188">
        <f t="shared" si="238"/>
        <v>0.33125009215947115</v>
      </c>
      <c r="KN16" s="187">
        <f t="shared" si="239"/>
        <v>0.5548183554900491</v>
      </c>
      <c r="KP16" s="156">
        <f t="shared" si="351"/>
        <v>1197.2375506814201</v>
      </c>
      <c r="KQ16" s="96">
        <f>'Production Cost Summary'!$C$19/' Margin Analysis'!KP16</f>
        <v>0.26528139701200648</v>
      </c>
      <c r="KR16" s="98">
        <f>'Production Cost Summary'!$D$19/' Margin Analysis'!KP16</f>
        <v>0.42497301367670509</v>
      </c>
      <c r="KS16" s="186">
        <f t="shared" si="240"/>
        <v>0.27854546686260684</v>
      </c>
      <c r="KT16" s="187">
        <f t="shared" si="241"/>
        <v>0.44622166436054034</v>
      </c>
      <c r="KU16" s="186">
        <f t="shared" si="242"/>
        <v>0.29180953671320714</v>
      </c>
      <c r="KV16" s="187">
        <f t="shared" si="243"/>
        <v>0.46747031504437564</v>
      </c>
      <c r="KW16" s="186">
        <f t="shared" si="244"/>
        <v>0.30507360656380744</v>
      </c>
      <c r="KX16" s="187">
        <f t="shared" si="245"/>
        <v>0.48871896572821083</v>
      </c>
      <c r="KY16" s="186">
        <f t="shared" si="246"/>
        <v>0.31833767641440774</v>
      </c>
      <c r="KZ16" s="187">
        <f t="shared" si="247"/>
        <v>0.50996761641204613</v>
      </c>
      <c r="LA16" s="186">
        <f t="shared" si="248"/>
        <v>0.3316017462650081</v>
      </c>
      <c r="LB16" s="187">
        <f t="shared" si="249"/>
        <v>0.53121626709588132</v>
      </c>
      <c r="LC16" s="186">
        <f t="shared" si="250"/>
        <v>0.34486581611560846</v>
      </c>
      <c r="LD16" s="187">
        <f t="shared" si="251"/>
        <v>0.55246491777971662</v>
      </c>
      <c r="LE16" s="186">
        <f t="shared" si="252"/>
        <v>0.35812988596620876</v>
      </c>
      <c r="LF16" s="187">
        <f t="shared" si="253"/>
        <v>0.57371356846355193</v>
      </c>
      <c r="LG16" s="188">
        <f t="shared" si="254"/>
        <v>0.37139395581680906</v>
      </c>
      <c r="LH16" s="187">
        <f t="shared" si="255"/>
        <v>0.59496221914738712</v>
      </c>
      <c r="LJ16" s="156">
        <f t="shared" si="352"/>
        <v>1197.2375506814201</v>
      </c>
      <c r="LK16" s="96">
        <f>'Production Cost Summary'!$C$20/' Margin Analysis'!LJ16</f>
        <v>0.26163575459332711</v>
      </c>
      <c r="LL16" s="98">
        <f>'Production Cost Summary'!$D$20/' Margin Analysis'!LJ16</f>
        <v>0.42132737125802572</v>
      </c>
      <c r="LM16" s="186">
        <f t="shared" si="256"/>
        <v>0.2747175423229935</v>
      </c>
      <c r="LN16" s="187">
        <f t="shared" si="257"/>
        <v>0.442393739820927</v>
      </c>
      <c r="LO16" s="186">
        <f t="shared" si="258"/>
        <v>0.28779933005265984</v>
      </c>
      <c r="LP16" s="187">
        <f t="shared" si="259"/>
        <v>0.46346010838382834</v>
      </c>
      <c r="LQ16" s="186">
        <f t="shared" si="260"/>
        <v>0.30088111778232612</v>
      </c>
      <c r="LR16" s="187">
        <f t="shared" si="261"/>
        <v>0.48452647694672951</v>
      </c>
      <c r="LS16" s="186">
        <f t="shared" si="262"/>
        <v>0.31396290551199252</v>
      </c>
      <c r="LT16" s="187">
        <f t="shared" si="263"/>
        <v>0.50559284550963079</v>
      </c>
      <c r="LU16" s="186">
        <f t="shared" si="264"/>
        <v>0.32704469324165886</v>
      </c>
      <c r="LV16" s="187">
        <f t="shared" si="265"/>
        <v>0.52665921407253213</v>
      </c>
      <c r="LW16" s="186">
        <f t="shared" si="266"/>
        <v>0.34012648097132525</v>
      </c>
      <c r="LX16" s="187">
        <f t="shared" si="267"/>
        <v>0.54772558263543347</v>
      </c>
      <c r="LY16" s="186">
        <f t="shared" si="268"/>
        <v>0.35320826870099165</v>
      </c>
      <c r="LZ16" s="187">
        <f t="shared" si="269"/>
        <v>0.56879195119833481</v>
      </c>
      <c r="MA16" s="188">
        <f t="shared" si="270"/>
        <v>0.36629005643065793</v>
      </c>
      <c r="MB16" s="187">
        <f t="shared" si="271"/>
        <v>0.58985831976123593</v>
      </c>
      <c r="MD16" s="156">
        <f t="shared" si="353"/>
        <v>42.758483952907859</v>
      </c>
      <c r="ME16" s="96">
        <f>'Production Cost Summary'!$C$21/' Margin Analysis'!MD16</f>
        <v>7.3488178006047082</v>
      </c>
      <c r="MF16" s="98">
        <f>'Production Cost Summary'!$D$21/' Margin Analysis'!MD16</f>
        <v>11.82018306721627</v>
      </c>
      <c r="MG16" s="186">
        <f t="shared" si="272"/>
        <v>7.7162586906349437</v>
      </c>
      <c r="MH16" s="187">
        <f t="shared" si="273"/>
        <v>12.411192220577083</v>
      </c>
      <c r="MI16" s="186">
        <f t="shared" si="274"/>
        <v>8.0836995806651792</v>
      </c>
      <c r="MJ16" s="187">
        <f t="shared" si="275"/>
        <v>13.002201373937899</v>
      </c>
      <c r="MK16" s="186">
        <f t="shared" si="276"/>
        <v>8.4511404706954139</v>
      </c>
      <c r="ML16" s="187">
        <f t="shared" si="277"/>
        <v>13.593210527298709</v>
      </c>
      <c r="MM16" s="186">
        <f t="shared" si="278"/>
        <v>8.8185813607256502</v>
      </c>
      <c r="MN16" s="187">
        <f t="shared" si="279"/>
        <v>14.184219680659524</v>
      </c>
      <c r="MO16" s="186">
        <f t="shared" si="280"/>
        <v>9.1860222507558849</v>
      </c>
      <c r="MP16" s="187">
        <f t="shared" si="281"/>
        <v>14.775228834020337</v>
      </c>
      <c r="MQ16" s="186">
        <f t="shared" si="282"/>
        <v>9.5534631407861212</v>
      </c>
      <c r="MR16" s="187">
        <f t="shared" si="283"/>
        <v>15.366237987381151</v>
      </c>
      <c r="MS16" s="186">
        <f t="shared" si="284"/>
        <v>9.9209040308163576</v>
      </c>
      <c r="MT16" s="187">
        <f t="shared" si="285"/>
        <v>15.957247140741966</v>
      </c>
      <c r="MU16" s="188">
        <f t="shared" si="286"/>
        <v>10.28834492084659</v>
      </c>
      <c r="MV16" s="187">
        <f t="shared" si="287"/>
        <v>16.548256294102778</v>
      </c>
      <c r="MX16" s="156">
        <f t="shared" si="354"/>
        <v>1197.2375506814201</v>
      </c>
      <c r="MY16" s="96">
        <f>'Production Cost Summary'!$C$22/' Margin Analysis'!MX16</f>
        <v>0.28585370531120879</v>
      </c>
      <c r="MZ16" s="98">
        <f>'Production Cost Summary'!$D$22/' Margin Analysis'!MX16</f>
        <v>0.4455453219759074</v>
      </c>
      <c r="NA16" s="186">
        <f t="shared" si="288"/>
        <v>0.30014639057676923</v>
      </c>
      <c r="NB16" s="187">
        <f t="shared" si="289"/>
        <v>0.46782258807470278</v>
      </c>
      <c r="NC16" s="186">
        <f t="shared" si="290"/>
        <v>0.31443907584232972</v>
      </c>
      <c r="ND16" s="187">
        <f t="shared" si="291"/>
        <v>0.49009985417349816</v>
      </c>
      <c r="NE16" s="186">
        <f t="shared" si="292"/>
        <v>0.3287317611078901</v>
      </c>
      <c r="NF16" s="187">
        <f t="shared" si="293"/>
        <v>0.51237712027229343</v>
      </c>
      <c r="NG16" s="186">
        <f t="shared" si="294"/>
        <v>0.34302444637345053</v>
      </c>
      <c r="NH16" s="187">
        <f t="shared" si="295"/>
        <v>0.53465438637108886</v>
      </c>
      <c r="NI16" s="186">
        <f t="shared" si="296"/>
        <v>0.35731713163901102</v>
      </c>
      <c r="NJ16" s="187">
        <f t="shared" si="297"/>
        <v>0.5569316524698843</v>
      </c>
      <c r="NK16" s="186">
        <f t="shared" si="298"/>
        <v>0.37160981690457145</v>
      </c>
      <c r="NL16" s="187">
        <f t="shared" si="299"/>
        <v>0.57920891856867962</v>
      </c>
      <c r="NM16" s="186">
        <f t="shared" si="300"/>
        <v>0.38590250217013189</v>
      </c>
      <c r="NN16" s="187">
        <f t="shared" si="301"/>
        <v>0.60148618466747505</v>
      </c>
      <c r="NO16" s="188">
        <f t="shared" si="302"/>
        <v>0.40019518743569227</v>
      </c>
      <c r="NP16" s="187">
        <f t="shared" si="303"/>
        <v>0.62376345076627038</v>
      </c>
      <c r="NR16" s="156">
        <f t="shared" si="355"/>
        <v>1026.2036148697885</v>
      </c>
      <c r="NS16" s="96">
        <f>'Production Cost Summary'!$C$23/' Margin Analysis'!NR16</f>
        <v>0.29409313670980808</v>
      </c>
      <c r="NT16" s="98">
        <f>'Production Cost Summary'!$D$23/' Margin Analysis'!NR16</f>
        <v>0.48040002281862315</v>
      </c>
      <c r="NU16" s="186">
        <f t="shared" si="304"/>
        <v>0.30879779354529852</v>
      </c>
      <c r="NV16" s="187">
        <f t="shared" si="305"/>
        <v>0.50442002395955432</v>
      </c>
      <c r="NW16" s="186">
        <f t="shared" si="306"/>
        <v>0.3235024503807889</v>
      </c>
      <c r="NX16" s="187">
        <f t="shared" si="307"/>
        <v>0.52844002510048549</v>
      </c>
      <c r="NY16" s="186">
        <f t="shared" si="308"/>
        <v>0.33820710721627928</v>
      </c>
      <c r="NZ16" s="187">
        <f t="shared" si="309"/>
        <v>0.55246002624141655</v>
      </c>
      <c r="OA16" s="186">
        <f t="shared" si="310"/>
        <v>0.35291176405176966</v>
      </c>
      <c r="OB16" s="187">
        <f t="shared" si="311"/>
        <v>0.57648002738234772</v>
      </c>
      <c r="OC16" s="186">
        <f t="shared" si="312"/>
        <v>0.3676164208872601</v>
      </c>
      <c r="OD16" s="187">
        <f t="shared" si="313"/>
        <v>0.60050002852327888</v>
      </c>
      <c r="OE16" s="186">
        <f t="shared" si="314"/>
        <v>0.38232107772275054</v>
      </c>
      <c r="OF16" s="187">
        <f t="shared" si="315"/>
        <v>0.62452002966421016</v>
      </c>
      <c r="OG16" s="186">
        <f t="shared" si="316"/>
        <v>0.39702573455824092</v>
      </c>
      <c r="OH16" s="187">
        <f t="shared" si="317"/>
        <v>0.64854003080514133</v>
      </c>
      <c r="OI16" s="188">
        <f t="shared" si="318"/>
        <v>0.4117303913937313</v>
      </c>
      <c r="OJ16" s="187">
        <f t="shared" si="319"/>
        <v>0.67256003194607239</v>
      </c>
      <c r="OL16" s="156">
        <f t="shared" si="356"/>
        <v>684.13574324652575</v>
      </c>
      <c r="OM16" s="96">
        <f>'Production Cost Summary'!$C$24/' Margin Analysis'!OL16</f>
        <v>0.42964692738482013</v>
      </c>
      <c r="ON16" s="98">
        <f>'Production Cost Summary'!$D$24/' Margin Analysis'!OL16</f>
        <v>0.70910725654804274</v>
      </c>
      <c r="OO16" s="186">
        <f t="shared" si="320"/>
        <v>0.45112927375406114</v>
      </c>
      <c r="OP16" s="187">
        <f t="shared" si="321"/>
        <v>0.74456261937544488</v>
      </c>
      <c r="OQ16" s="186">
        <f t="shared" si="322"/>
        <v>0.47261162012330216</v>
      </c>
      <c r="OR16" s="187">
        <f t="shared" si="323"/>
        <v>0.78001798220284713</v>
      </c>
      <c r="OS16" s="186">
        <f t="shared" si="324"/>
        <v>0.49409396649254311</v>
      </c>
      <c r="OT16" s="187">
        <f t="shared" si="325"/>
        <v>0.81547334503024904</v>
      </c>
      <c r="OU16" s="186">
        <f t="shared" si="326"/>
        <v>0.51557631286178418</v>
      </c>
      <c r="OV16" s="187">
        <f t="shared" si="327"/>
        <v>0.85092870785765129</v>
      </c>
      <c r="OW16" s="186">
        <f t="shared" si="328"/>
        <v>0.53705865923102514</v>
      </c>
      <c r="OX16" s="187">
        <f t="shared" si="329"/>
        <v>0.88638407068505343</v>
      </c>
      <c r="OY16" s="186">
        <f t="shared" si="330"/>
        <v>0.5585410056002662</v>
      </c>
      <c r="OZ16" s="187">
        <f t="shared" si="331"/>
        <v>0.92183943351245556</v>
      </c>
      <c r="PA16" s="186">
        <f t="shared" si="332"/>
        <v>0.58002335196950716</v>
      </c>
      <c r="PB16" s="187">
        <f t="shared" si="333"/>
        <v>0.95729479633985781</v>
      </c>
      <c r="PC16" s="188">
        <f t="shared" si="334"/>
        <v>0.60150569833874812</v>
      </c>
      <c r="PD16" s="187">
        <f t="shared" si="335"/>
        <v>0.99275015916725973</v>
      </c>
    </row>
    <row r="17" spans="2:420" ht="26" thickBot="1" x14ac:dyDescent="0.8">
      <c r="B17" s="155">
        <f t="shared" si="336"/>
        <v>35.917126520442601</v>
      </c>
      <c r="C17" s="92">
        <f>'Production Cost Summary'!$C$4/' Margin Analysis'!B17</f>
        <v>11.13221013859304</v>
      </c>
      <c r="D17" s="169">
        <f>'Production Cost Summary'!$D$4/' Margin Analysis'!B17</f>
        <v>16.455264027416327</v>
      </c>
      <c r="E17" s="171">
        <f t="shared" si="0"/>
        <v>11.688820645522693</v>
      </c>
      <c r="F17" s="172">
        <f t="shared" si="1"/>
        <v>17.278027228787145</v>
      </c>
      <c r="G17" s="171">
        <f t="shared" si="2"/>
        <v>12.245431152452344</v>
      </c>
      <c r="H17" s="172">
        <f t="shared" si="3"/>
        <v>18.100790430157961</v>
      </c>
      <c r="I17" s="171">
        <f t="shared" si="4"/>
        <v>12.802041659381995</v>
      </c>
      <c r="J17" s="172">
        <f t="shared" si="5"/>
        <v>18.923553631528772</v>
      </c>
      <c r="K17" s="171">
        <f t="shared" si="6"/>
        <v>13.358652166311648</v>
      </c>
      <c r="L17" s="172">
        <f t="shared" si="7"/>
        <v>19.746316832899591</v>
      </c>
      <c r="M17" s="171">
        <f t="shared" si="8"/>
        <v>13.915262673241299</v>
      </c>
      <c r="N17" s="172">
        <f t="shared" si="9"/>
        <v>20.569080034270407</v>
      </c>
      <c r="O17" s="171">
        <f t="shared" si="10"/>
        <v>14.471873180170952</v>
      </c>
      <c r="P17" s="172">
        <f t="shared" si="11"/>
        <v>21.391843235641225</v>
      </c>
      <c r="Q17" s="171">
        <f t="shared" si="12"/>
        <v>15.028483687100605</v>
      </c>
      <c r="R17" s="172">
        <f t="shared" si="13"/>
        <v>22.214606437012044</v>
      </c>
      <c r="S17" s="173">
        <f t="shared" si="14"/>
        <v>15.585094194030255</v>
      </c>
      <c r="T17" s="172">
        <f t="shared" si="15"/>
        <v>23.037369638382856</v>
      </c>
      <c r="V17" s="155">
        <f t="shared" si="337"/>
        <v>50.283977128619647</v>
      </c>
      <c r="W17" s="92">
        <f>'Production Cost Summary'!$C$5/' Margin Analysis'!V17</f>
        <v>6.6624145330247568</v>
      </c>
      <c r="X17" s="94">
        <f>'Production Cost Summary'!$D$5/' Margin Analysis'!V17</f>
        <v>10.464595882184247</v>
      </c>
      <c r="Y17" s="171">
        <f t="shared" si="16"/>
        <v>6.9955352596759948</v>
      </c>
      <c r="Z17" s="172">
        <f t="shared" si="17"/>
        <v>10.987825676293459</v>
      </c>
      <c r="AA17" s="171">
        <f t="shared" si="18"/>
        <v>7.3286559863272327</v>
      </c>
      <c r="AB17" s="172">
        <f t="shared" si="19"/>
        <v>11.511055470402672</v>
      </c>
      <c r="AC17" s="171">
        <f t="shared" si="20"/>
        <v>7.6617767129784697</v>
      </c>
      <c r="AD17" s="172">
        <f t="shared" si="21"/>
        <v>12.034285264511883</v>
      </c>
      <c r="AE17" s="171">
        <f t="shared" si="22"/>
        <v>7.9948974396297077</v>
      </c>
      <c r="AF17" s="172">
        <f t="shared" si="23"/>
        <v>12.557515058621096</v>
      </c>
      <c r="AG17" s="171">
        <f t="shared" si="24"/>
        <v>8.3280181662809465</v>
      </c>
      <c r="AH17" s="172">
        <f t="shared" si="25"/>
        <v>13.080744852730309</v>
      </c>
      <c r="AI17" s="171">
        <f t="shared" si="26"/>
        <v>8.6611388929321844</v>
      </c>
      <c r="AJ17" s="172">
        <f t="shared" si="27"/>
        <v>13.603974646839522</v>
      </c>
      <c r="AK17" s="171">
        <f t="shared" si="28"/>
        <v>8.9942596195834223</v>
      </c>
      <c r="AL17" s="172">
        <f t="shared" si="29"/>
        <v>14.127204440948734</v>
      </c>
      <c r="AM17" s="173">
        <f t="shared" si="30"/>
        <v>9.3273803462346585</v>
      </c>
      <c r="AN17" s="172">
        <f t="shared" si="31"/>
        <v>14.650434235057944</v>
      </c>
      <c r="AP17" s="155">
        <f t="shared" si="338"/>
        <v>35.917126520442601</v>
      </c>
      <c r="AQ17" s="92">
        <f>'Production Cost Summary'!$C$6/' Margin Analysis'!AP17</f>
        <v>8.0207641286681071</v>
      </c>
      <c r="AR17" s="94">
        <f>'Production Cost Summary'!$D$6/' Margin Analysis'!AP17</f>
        <v>13.343818017491394</v>
      </c>
      <c r="AS17" s="171">
        <f t="shared" si="32"/>
        <v>8.4218023351015123</v>
      </c>
      <c r="AT17" s="172">
        <f t="shared" si="33"/>
        <v>14.011008918365965</v>
      </c>
      <c r="AU17" s="171">
        <f t="shared" si="34"/>
        <v>8.8228405415349194</v>
      </c>
      <c r="AV17" s="172">
        <f t="shared" si="35"/>
        <v>14.678199819240534</v>
      </c>
      <c r="AW17" s="171">
        <f t="shared" si="36"/>
        <v>9.2238787479683229</v>
      </c>
      <c r="AX17" s="172">
        <f t="shared" si="37"/>
        <v>15.345390720115102</v>
      </c>
      <c r="AY17" s="171">
        <f t="shared" si="38"/>
        <v>9.6249169544017281</v>
      </c>
      <c r="AZ17" s="172">
        <f t="shared" si="39"/>
        <v>16.012581620989671</v>
      </c>
      <c r="BA17" s="171">
        <f t="shared" si="40"/>
        <v>10.025955160835133</v>
      </c>
      <c r="BB17" s="172">
        <f t="shared" si="41"/>
        <v>16.679772521864244</v>
      </c>
      <c r="BC17" s="171">
        <f t="shared" si="42"/>
        <v>10.42699336726854</v>
      </c>
      <c r="BD17" s="172">
        <f t="shared" si="43"/>
        <v>17.346963422738813</v>
      </c>
      <c r="BE17" s="171">
        <f t="shared" si="44"/>
        <v>10.828031573701946</v>
      </c>
      <c r="BF17" s="172">
        <f t="shared" si="45"/>
        <v>18.014154323613383</v>
      </c>
      <c r="BG17" s="173">
        <f t="shared" si="46"/>
        <v>11.229069780135349</v>
      </c>
      <c r="BH17" s="172">
        <f t="shared" si="47"/>
        <v>18.681345224487949</v>
      </c>
      <c r="BJ17" s="155">
        <f t="shared" si="339"/>
        <v>104.15966690928352</v>
      </c>
      <c r="BK17" s="92">
        <f>'Production Cost Summary'!$C$7/' Margin Analysis'!BJ17</f>
        <v>2.8406081622523813</v>
      </c>
      <c r="BL17" s="94">
        <f>'Production Cost Summary'!$D$7/' Margin Analysis'!BJ17</f>
        <v>4.6788475276562531</v>
      </c>
      <c r="BM17" s="171">
        <f t="shared" si="48"/>
        <v>2.9826385703650007</v>
      </c>
      <c r="BN17" s="172">
        <f t="shared" si="49"/>
        <v>4.9127899040390659</v>
      </c>
      <c r="BO17" s="171">
        <f t="shared" si="50"/>
        <v>3.1246689784776196</v>
      </c>
      <c r="BP17" s="172">
        <f t="shared" si="51"/>
        <v>5.1467322804218787</v>
      </c>
      <c r="BQ17" s="171">
        <f t="shared" si="52"/>
        <v>3.2666993865902381</v>
      </c>
      <c r="BR17" s="172">
        <f t="shared" si="53"/>
        <v>5.3806746568046906</v>
      </c>
      <c r="BS17" s="171">
        <f t="shared" si="54"/>
        <v>3.4087297947028574</v>
      </c>
      <c r="BT17" s="172">
        <f t="shared" si="55"/>
        <v>5.6146170331875034</v>
      </c>
      <c r="BU17" s="171">
        <f t="shared" si="56"/>
        <v>3.5507602028154768</v>
      </c>
      <c r="BV17" s="172">
        <f t="shared" si="57"/>
        <v>5.8485594095703162</v>
      </c>
      <c r="BW17" s="171">
        <f t="shared" si="58"/>
        <v>3.6927906109280957</v>
      </c>
      <c r="BX17" s="172">
        <f t="shared" si="59"/>
        <v>6.082501785953129</v>
      </c>
      <c r="BY17" s="171">
        <f t="shared" si="60"/>
        <v>3.834821019040715</v>
      </c>
      <c r="BZ17" s="172">
        <f t="shared" si="61"/>
        <v>6.3164441623359417</v>
      </c>
      <c r="CA17" s="173">
        <f t="shared" si="62"/>
        <v>3.9768514271533335</v>
      </c>
      <c r="CB17" s="172">
        <f t="shared" si="63"/>
        <v>6.5503865387187536</v>
      </c>
      <c r="CD17" s="155">
        <f t="shared" si="340"/>
        <v>104.15966690928352</v>
      </c>
      <c r="CE17" s="92">
        <f>'Production Cost Summary'!$C$8/' Margin Analysis'!CD17</f>
        <v>5.6059184646639606</v>
      </c>
      <c r="CF17" s="94">
        <f>'Production Cost Summary'!$D$8/' Margin Analysis'!CD17</f>
        <v>7.4441578300678328</v>
      </c>
      <c r="CG17" s="171">
        <f t="shared" si="64"/>
        <v>5.8862143878971587</v>
      </c>
      <c r="CH17" s="172">
        <f t="shared" si="65"/>
        <v>7.8163657215712252</v>
      </c>
      <c r="CI17" s="171">
        <f t="shared" si="66"/>
        <v>6.1665103111303567</v>
      </c>
      <c r="CJ17" s="172">
        <f t="shared" si="67"/>
        <v>8.1885736130746167</v>
      </c>
      <c r="CK17" s="171">
        <f t="shared" si="68"/>
        <v>6.4468062343635539</v>
      </c>
      <c r="CL17" s="172">
        <f t="shared" si="69"/>
        <v>8.5607815045780065</v>
      </c>
      <c r="CM17" s="171">
        <f t="shared" si="70"/>
        <v>6.7271021575967529</v>
      </c>
      <c r="CN17" s="172">
        <f t="shared" si="71"/>
        <v>8.9329893960813997</v>
      </c>
      <c r="CO17" s="171">
        <f t="shared" si="72"/>
        <v>7.007398080829951</v>
      </c>
      <c r="CP17" s="172">
        <f t="shared" si="73"/>
        <v>9.3051972875847913</v>
      </c>
      <c r="CQ17" s="171">
        <f t="shared" si="74"/>
        <v>7.287694004063149</v>
      </c>
      <c r="CR17" s="172">
        <f t="shared" si="75"/>
        <v>9.6774051790881828</v>
      </c>
      <c r="CS17" s="171">
        <f t="shared" si="76"/>
        <v>7.5679899272963471</v>
      </c>
      <c r="CT17" s="172">
        <f t="shared" si="77"/>
        <v>10.049613070591574</v>
      </c>
      <c r="CU17" s="173">
        <f t="shared" si="78"/>
        <v>7.8482858505295443</v>
      </c>
      <c r="CV17" s="172">
        <f t="shared" si="79"/>
        <v>10.421820962094966</v>
      </c>
      <c r="CX17" s="155">
        <f t="shared" si="341"/>
        <v>35.917126520442601</v>
      </c>
      <c r="CY17" s="92">
        <f>'Production Cost Summary'!$C$9/' Margin Analysis'!CX17</f>
        <v>8.1705645309062351</v>
      </c>
      <c r="CZ17" s="94">
        <f>'Production Cost Summary'!$D$9/' Margin Analysis'!CX17</f>
        <v>13.493618419729522</v>
      </c>
      <c r="DA17" s="171">
        <f t="shared" si="80"/>
        <v>8.5790927574515479</v>
      </c>
      <c r="DB17" s="172">
        <f t="shared" si="81"/>
        <v>14.168299340715999</v>
      </c>
      <c r="DC17" s="171">
        <f t="shared" si="82"/>
        <v>8.9876209839968588</v>
      </c>
      <c r="DD17" s="172">
        <f t="shared" si="83"/>
        <v>14.842980261702476</v>
      </c>
      <c r="DE17" s="171">
        <f t="shared" si="84"/>
        <v>9.3961492105421698</v>
      </c>
      <c r="DF17" s="172">
        <f t="shared" si="85"/>
        <v>15.517661182688949</v>
      </c>
      <c r="DG17" s="171">
        <f t="shared" si="86"/>
        <v>9.8046774370874825</v>
      </c>
      <c r="DH17" s="172">
        <f t="shared" si="87"/>
        <v>16.192342103675426</v>
      </c>
      <c r="DI17" s="171">
        <f t="shared" si="88"/>
        <v>10.213205663632793</v>
      </c>
      <c r="DJ17" s="172">
        <f t="shared" si="89"/>
        <v>16.867023024661904</v>
      </c>
      <c r="DK17" s="171">
        <f t="shared" si="90"/>
        <v>10.621733890178106</v>
      </c>
      <c r="DL17" s="172">
        <f t="shared" si="91"/>
        <v>17.541703945648379</v>
      </c>
      <c r="DM17" s="171">
        <f t="shared" si="92"/>
        <v>11.030262116723419</v>
      </c>
      <c r="DN17" s="172">
        <f t="shared" si="93"/>
        <v>18.216384866634854</v>
      </c>
      <c r="DO17" s="173">
        <f t="shared" si="94"/>
        <v>11.438790343268728</v>
      </c>
      <c r="DP17" s="172">
        <f t="shared" si="95"/>
        <v>18.891065787621329</v>
      </c>
      <c r="DR17" s="155">
        <f t="shared" si="342"/>
        <v>35.917126520442601</v>
      </c>
      <c r="DS17" s="92">
        <f>'Production Cost Summary'!$C$10/' Margin Analysis'!DR17</f>
        <v>8.3264543428825153</v>
      </c>
      <c r="DT17" s="94">
        <f>'Production Cost Summary'!$D$10/' Margin Analysis'!DR17</f>
        <v>13.649508231705802</v>
      </c>
      <c r="DU17" s="171">
        <f t="shared" si="96"/>
        <v>8.7427770600266417</v>
      </c>
      <c r="DV17" s="172">
        <f t="shared" si="97"/>
        <v>14.331983643291093</v>
      </c>
      <c r="DW17" s="171">
        <f t="shared" si="98"/>
        <v>9.1590997771707681</v>
      </c>
      <c r="DX17" s="172">
        <f t="shared" si="99"/>
        <v>15.014459054876383</v>
      </c>
      <c r="DY17" s="171">
        <f t="shared" si="100"/>
        <v>9.5754224943148927</v>
      </c>
      <c r="DZ17" s="172">
        <f t="shared" si="101"/>
        <v>15.696934466461672</v>
      </c>
      <c r="EA17" s="171">
        <f t="shared" si="102"/>
        <v>9.9917452114590173</v>
      </c>
      <c r="EB17" s="172">
        <f t="shared" si="103"/>
        <v>16.37940987804696</v>
      </c>
      <c r="EC17" s="171">
        <f t="shared" si="104"/>
        <v>10.408067928603144</v>
      </c>
      <c r="ED17" s="172">
        <f t="shared" si="105"/>
        <v>17.061885289632251</v>
      </c>
      <c r="EE17" s="171">
        <f t="shared" si="106"/>
        <v>10.82439064574727</v>
      </c>
      <c r="EF17" s="172">
        <f t="shared" si="107"/>
        <v>17.744360701217545</v>
      </c>
      <c r="EG17" s="171">
        <f t="shared" si="108"/>
        <v>11.240713362891396</v>
      </c>
      <c r="EH17" s="172">
        <f t="shared" si="109"/>
        <v>18.426836112802835</v>
      </c>
      <c r="EI17" s="173">
        <f t="shared" si="110"/>
        <v>11.657036080035521</v>
      </c>
      <c r="EJ17" s="172">
        <f t="shared" si="111"/>
        <v>19.109311524388122</v>
      </c>
      <c r="EL17" s="155">
        <f t="shared" si="343"/>
        <v>57.467402432708163</v>
      </c>
      <c r="EM17" s="92">
        <f>'Production Cost Summary'!$C$11/' Margin Analysis'!EL17</f>
        <v>6.3653529568930196</v>
      </c>
      <c r="EN17" s="94">
        <f>'Production Cost Summary'!$D$11/' Margin Analysis'!EL17</f>
        <v>9.6922616374075741</v>
      </c>
      <c r="EO17" s="171">
        <f t="shared" si="112"/>
        <v>6.6836206047376709</v>
      </c>
      <c r="EP17" s="172">
        <f t="shared" si="113"/>
        <v>10.176874719277953</v>
      </c>
      <c r="EQ17" s="171">
        <f t="shared" si="114"/>
        <v>7.0018882525823223</v>
      </c>
      <c r="ER17" s="172">
        <f t="shared" si="115"/>
        <v>10.661487801148333</v>
      </c>
      <c r="ES17" s="171">
        <f t="shared" si="116"/>
        <v>7.3201559004269718</v>
      </c>
      <c r="ET17" s="172">
        <f t="shared" si="117"/>
        <v>11.146100883018709</v>
      </c>
      <c r="EU17" s="171">
        <f t="shared" si="118"/>
        <v>7.6384235482716232</v>
      </c>
      <c r="EV17" s="172">
        <f t="shared" si="119"/>
        <v>11.630713964889088</v>
      </c>
      <c r="EW17" s="171">
        <f t="shared" si="120"/>
        <v>7.9566911961162745</v>
      </c>
      <c r="EX17" s="172">
        <f t="shared" si="121"/>
        <v>12.115327046759468</v>
      </c>
      <c r="EY17" s="171">
        <f t="shared" si="122"/>
        <v>8.2749588439609258</v>
      </c>
      <c r="EZ17" s="172">
        <f t="shared" si="123"/>
        <v>12.599940128629846</v>
      </c>
      <c r="FA17" s="171">
        <f t="shared" si="124"/>
        <v>8.5932264918055772</v>
      </c>
      <c r="FB17" s="172">
        <f t="shared" si="125"/>
        <v>13.084553210500227</v>
      </c>
      <c r="FC17" s="173">
        <f t="shared" si="126"/>
        <v>8.9114941396502267</v>
      </c>
      <c r="FD17" s="172">
        <f t="shared" si="127"/>
        <v>13.569166292370603</v>
      </c>
      <c r="FF17" s="155">
        <f t="shared" si="344"/>
        <v>50.283977128619647</v>
      </c>
      <c r="FG17" s="92">
        <f>'Production Cost Summary'!$C$12/' Margin Analysis'!FF17</f>
        <v>6.2548871024163155</v>
      </c>
      <c r="FH17" s="94">
        <f>'Production Cost Summary'!$D$12/' Margin Analysis'!FF17</f>
        <v>10.057068451575805</v>
      </c>
      <c r="FI17" s="171">
        <f t="shared" si="128"/>
        <v>6.5676314575371313</v>
      </c>
      <c r="FJ17" s="172">
        <f t="shared" si="129"/>
        <v>10.559921874154597</v>
      </c>
      <c r="FK17" s="171">
        <f t="shared" si="130"/>
        <v>6.880375812657948</v>
      </c>
      <c r="FL17" s="172">
        <f t="shared" si="131"/>
        <v>11.062775296733387</v>
      </c>
      <c r="FM17" s="171">
        <f t="shared" si="132"/>
        <v>7.193120167778762</v>
      </c>
      <c r="FN17" s="172">
        <f t="shared" si="133"/>
        <v>11.565628719312175</v>
      </c>
      <c r="FO17" s="171">
        <f t="shared" si="134"/>
        <v>7.5058645228995786</v>
      </c>
      <c r="FP17" s="172">
        <f t="shared" si="135"/>
        <v>12.068482141890966</v>
      </c>
      <c r="FQ17" s="171">
        <f t="shared" si="136"/>
        <v>7.8186088780203944</v>
      </c>
      <c r="FR17" s="172">
        <f t="shared" si="137"/>
        <v>12.571335564469756</v>
      </c>
      <c r="FS17" s="171">
        <f t="shared" si="138"/>
        <v>8.1313532331412102</v>
      </c>
      <c r="FT17" s="172">
        <f t="shared" si="139"/>
        <v>13.074188987048547</v>
      </c>
      <c r="FU17" s="171">
        <f t="shared" si="140"/>
        <v>8.4440975882620268</v>
      </c>
      <c r="FV17" s="172">
        <f t="shared" si="141"/>
        <v>13.577042409627339</v>
      </c>
      <c r="FW17" s="173">
        <f t="shared" si="142"/>
        <v>8.7568419433828417</v>
      </c>
      <c r="FX17" s="172">
        <f t="shared" si="143"/>
        <v>14.079895832206127</v>
      </c>
      <c r="FZ17" s="155">
        <f t="shared" si="345"/>
        <v>53.875689780663897</v>
      </c>
      <c r="GA17" s="92">
        <f>'Production Cost Summary'!$C$13/' Margin Analysis'!FZ17</f>
        <v>5.1667143591710296</v>
      </c>
      <c r="GB17" s="94">
        <f>'Production Cost Summary'!$D$13/' Margin Analysis'!FZ17</f>
        <v>8.7154169517198881</v>
      </c>
      <c r="GC17" s="171">
        <f t="shared" si="144"/>
        <v>5.4250500771295815</v>
      </c>
      <c r="GD17" s="172">
        <f t="shared" si="145"/>
        <v>9.1511877993058821</v>
      </c>
      <c r="GE17" s="171">
        <f t="shared" si="146"/>
        <v>5.6833857950881335</v>
      </c>
      <c r="GF17" s="172">
        <f t="shared" si="147"/>
        <v>9.5869586468918779</v>
      </c>
      <c r="GG17" s="171">
        <f t="shared" si="148"/>
        <v>5.9417215130466836</v>
      </c>
      <c r="GH17" s="172">
        <f t="shared" si="149"/>
        <v>10.02272949447787</v>
      </c>
      <c r="GI17" s="171">
        <f t="shared" si="150"/>
        <v>6.2000572310052355</v>
      </c>
      <c r="GJ17" s="172">
        <f t="shared" si="151"/>
        <v>10.458500342063866</v>
      </c>
      <c r="GK17" s="171">
        <f t="shared" si="152"/>
        <v>6.4583929489637875</v>
      </c>
      <c r="GL17" s="172">
        <f t="shared" si="153"/>
        <v>10.89427118964986</v>
      </c>
      <c r="GM17" s="171">
        <f t="shared" si="154"/>
        <v>6.7167286669223385</v>
      </c>
      <c r="GN17" s="172">
        <f t="shared" si="155"/>
        <v>11.330042037235854</v>
      </c>
      <c r="GO17" s="171">
        <f t="shared" si="156"/>
        <v>6.9750643848808904</v>
      </c>
      <c r="GP17" s="172">
        <f t="shared" si="157"/>
        <v>11.76581288482185</v>
      </c>
      <c r="GQ17" s="173">
        <f t="shared" si="158"/>
        <v>7.2334001028394406</v>
      </c>
      <c r="GR17" s="172">
        <f t="shared" si="159"/>
        <v>12.201583732407842</v>
      </c>
      <c r="GT17" s="155">
        <f t="shared" si="346"/>
        <v>53.875689780663897</v>
      </c>
      <c r="GU17" s="92">
        <f>'Production Cost Summary'!$C$14/' Margin Analysis'!GT17</f>
        <v>5.6507230114251454</v>
      </c>
      <c r="GV17" s="94">
        <f>'Production Cost Summary'!$D$14/' Margin Analysis'!GT17</f>
        <v>9.1994256039740048</v>
      </c>
      <c r="GW17" s="171">
        <f t="shared" si="160"/>
        <v>5.9332591619964026</v>
      </c>
      <c r="GX17" s="172">
        <f t="shared" si="161"/>
        <v>9.6593968841727058</v>
      </c>
      <c r="GY17" s="171">
        <f t="shared" si="162"/>
        <v>6.2157953125676606</v>
      </c>
      <c r="GZ17" s="172">
        <f t="shared" si="163"/>
        <v>10.119368164371407</v>
      </c>
      <c r="HA17" s="171">
        <f t="shared" si="164"/>
        <v>6.4983314631389169</v>
      </c>
      <c r="HB17" s="172">
        <f t="shared" si="165"/>
        <v>10.579339444570104</v>
      </c>
      <c r="HC17" s="171">
        <f t="shared" si="166"/>
        <v>6.780867613710174</v>
      </c>
      <c r="HD17" s="172">
        <f t="shared" si="167"/>
        <v>11.039310724768805</v>
      </c>
      <c r="HE17" s="171">
        <f t="shared" si="168"/>
        <v>7.063403764281432</v>
      </c>
      <c r="HF17" s="172">
        <f t="shared" si="169"/>
        <v>11.499282004967506</v>
      </c>
      <c r="HG17" s="171">
        <f t="shared" si="170"/>
        <v>7.3459399148526892</v>
      </c>
      <c r="HH17" s="172">
        <f t="shared" si="171"/>
        <v>11.959253285166207</v>
      </c>
      <c r="HI17" s="171">
        <f t="shared" si="172"/>
        <v>7.6284760654239472</v>
      </c>
      <c r="HJ17" s="172">
        <f t="shared" si="173"/>
        <v>12.419224565364907</v>
      </c>
      <c r="HK17" s="173">
        <f t="shared" si="174"/>
        <v>7.9110122159952034</v>
      </c>
      <c r="HL17" s="172">
        <f t="shared" si="175"/>
        <v>12.879195845563606</v>
      </c>
      <c r="HN17" s="155">
        <f t="shared" si="347"/>
        <v>50.283977128619647</v>
      </c>
      <c r="HO17" s="92">
        <f>'Production Cost Summary'!$C$15/' Margin Analysis'!HN17</f>
        <v>6.7665292092885059</v>
      </c>
      <c r="HP17" s="94">
        <f>'Production Cost Summary'!$D$15/' Margin Analysis'!HN17</f>
        <v>10.568710558447997</v>
      </c>
      <c r="HQ17" s="171">
        <f t="shared" si="176"/>
        <v>7.104855669752931</v>
      </c>
      <c r="HR17" s="172">
        <f t="shared" si="177"/>
        <v>11.097146086370397</v>
      </c>
      <c r="HS17" s="171">
        <f t="shared" si="178"/>
        <v>7.4431821302173571</v>
      </c>
      <c r="HT17" s="172">
        <f t="shared" si="179"/>
        <v>11.625581614292797</v>
      </c>
      <c r="HU17" s="171">
        <f t="shared" si="180"/>
        <v>7.7815085906817814</v>
      </c>
      <c r="HV17" s="172">
        <f t="shared" si="181"/>
        <v>12.154017142215196</v>
      </c>
      <c r="HW17" s="171">
        <f t="shared" si="182"/>
        <v>8.1198350511462074</v>
      </c>
      <c r="HX17" s="172">
        <f t="shared" si="183"/>
        <v>12.682452670137595</v>
      </c>
      <c r="HY17" s="171">
        <f t="shared" si="184"/>
        <v>8.4581615116106317</v>
      </c>
      <c r="HZ17" s="172">
        <f t="shared" si="185"/>
        <v>13.210888198059996</v>
      </c>
      <c r="IA17" s="171">
        <f t="shared" si="186"/>
        <v>8.7964879720750577</v>
      </c>
      <c r="IB17" s="172">
        <f t="shared" si="187"/>
        <v>13.739323725982397</v>
      </c>
      <c r="IC17" s="171">
        <f t="shared" si="188"/>
        <v>9.1348144325394838</v>
      </c>
      <c r="ID17" s="172">
        <f t="shared" si="189"/>
        <v>14.267759253904796</v>
      </c>
      <c r="IE17" s="173">
        <f t="shared" si="190"/>
        <v>9.473140893003908</v>
      </c>
      <c r="IF17" s="172">
        <f t="shared" si="191"/>
        <v>14.796194781827195</v>
      </c>
      <c r="IH17" s="155">
        <f t="shared" si="348"/>
        <v>26.937844890331949</v>
      </c>
      <c r="II17" s="92">
        <f>'Production Cost Summary'!$C$16/' Margin Analysis'!IH17</f>
        <v>10.027142152598218</v>
      </c>
      <c r="IJ17" s="94">
        <f>'Production Cost Summary'!$D$16/' Margin Analysis'!IH17</f>
        <v>17.124547337695933</v>
      </c>
      <c r="IK17" s="171">
        <f t="shared" si="192"/>
        <v>10.528499260228129</v>
      </c>
      <c r="IL17" s="172">
        <f t="shared" si="193"/>
        <v>17.980774704580732</v>
      </c>
      <c r="IM17" s="171">
        <f t="shared" si="194"/>
        <v>11.029856367858041</v>
      </c>
      <c r="IN17" s="172">
        <f t="shared" si="195"/>
        <v>18.837002071465527</v>
      </c>
      <c r="IO17" s="171">
        <f t="shared" si="196"/>
        <v>11.531213475487951</v>
      </c>
      <c r="IP17" s="172">
        <f t="shared" si="197"/>
        <v>19.693229438350322</v>
      </c>
      <c r="IQ17" s="171">
        <f t="shared" si="198"/>
        <v>12.032570583117861</v>
      </c>
      <c r="IR17" s="172">
        <f t="shared" si="199"/>
        <v>20.549456805235121</v>
      </c>
      <c r="IS17" s="171">
        <f t="shared" si="200"/>
        <v>12.533927690747772</v>
      </c>
      <c r="IT17" s="172">
        <f t="shared" si="201"/>
        <v>21.405684172119916</v>
      </c>
      <c r="IU17" s="171">
        <f t="shared" si="202"/>
        <v>13.035284798377685</v>
      </c>
      <c r="IV17" s="172">
        <f t="shared" si="203"/>
        <v>22.261911539004714</v>
      </c>
      <c r="IW17" s="171">
        <f t="shared" si="204"/>
        <v>13.536641906007596</v>
      </c>
      <c r="IX17" s="172">
        <f t="shared" si="205"/>
        <v>23.118138905889513</v>
      </c>
      <c r="IY17" s="173">
        <f t="shared" si="206"/>
        <v>14.037999013637505</v>
      </c>
      <c r="IZ17" s="172">
        <f t="shared" si="207"/>
        <v>23.974366272774304</v>
      </c>
      <c r="JB17" s="155">
        <f t="shared" si="349"/>
        <v>50.283977128619647</v>
      </c>
      <c r="JC17" s="92">
        <f>'Production Cost Summary'!$C$17/' Margin Analysis'!JB17</f>
        <v>6.5415629149346426</v>
      </c>
      <c r="JD17" s="94">
        <f>'Production Cost Summary'!$D$17/' Margin Analysis'!JB17</f>
        <v>10.343744264094134</v>
      </c>
      <c r="JE17" s="171">
        <f t="shared" si="208"/>
        <v>6.8686410606813748</v>
      </c>
      <c r="JF17" s="172">
        <f t="shared" si="209"/>
        <v>10.860931477298841</v>
      </c>
      <c r="JG17" s="171">
        <f t="shared" si="210"/>
        <v>7.195719206428107</v>
      </c>
      <c r="JH17" s="172">
        <f t="shared" si="211"/>
        <v>11.378118690503548</v>
      </c>
      <c r="JI17" s="171">
        <f t="shared" si="212"/>
        <v>7.5227973521748384</v>
      </c>
      <c r="JJ17" s="172">
        <f t="shared" si="213"/>
        <v>11.895305903708254</v>
      </c>
      <c r="JK17" s="171">
        <f t="shared" si="214"/>
        <v>7.8498754979215706</v>
      </c>
      <c r="JL17" s="172">
        <f t="shared" si="215"/>
        <v>12.412493116912961</v>
      </c>
      <c r="JM17" s="171">
        <f t="shared" si="216"/>
        <v>8.1769536436683037</v>
      </c>
      <c r="JN17" s="172">
        <f t="shared" si="217"/>
        <v>12.929680330117668</v>
      </c>
      <c r="JO17" s="171">
        <f t="shared" si="218"/>
        <v>8.5040317894150359</v>
      </c>
      <c r="JP17" s="172">
        <f t="shared" si="219"/>
        <v>13.446867543322375</v>
      </c>
      <c r="JQ17" s="171">
        <f t="shared" si="220"/>
        <v>8.8311099351617681</v>
      </c>
      <c r="JR17" s="172">
        <f t="shared" si="221"/>
        <v>13.964054756527082</v>
      </c>
      <c r="JS17" s="173">
        <f t="shared" si="222"/>
        <v>9.1581880809084986</v>
      </c>
      <c r="JT17" s="172">
        <f t="shared" si="223"/>
        <v>14.481241969731787</v>
      </c>
      <c r="JV17" s="155">
        <f t="shared" si="350"/>
        <v>1257.0994282154911</v>
      </c>
      <c r="JW17" s="92">
        <f>'Production Cost Summary'!$C$18/' Margin Analysis'!JV17</f>
        <v>0.22534019874793956</v>
      </c>
      <c r="JX17" s="94">
        <f>'Production Cost Summary'!$D$18/' Margin Analysis'!JV17</f>
        <v>0.37742745271431921</v>
      </c>
      <c r="JY17" s="171">
        <f t="shared" si="224"/>
        <v>0.23660720868533655</v>
      </c>
      <c r="JZ17" s="172">
        <f t="shared" si="225"/>
        <v>0.39629882535003519</v>
      </c>
      <c r="KA17" s="171">
        <f t="shared" si="226"/>
        <v>0.24787421862273354</v>
      </c>
      <c r="KB17" s="172">
        <f t="shared" si="227"/>
        <v>0.41517019798575117</v>
      </c>
      <c r="KC17" s="171">
        <f t="shared" si="228"/>
        <v>0.2591412285601305</v>
      </c>
      <c r="KD17" s="172">
        <f t="shared" si="229"/>
        <v>0.43404157062146703</v>
      </c>
      <c r="KE17" s="171">
        <f t="shared" si="230"/>
        <v>0.27040823849752749</v>
      </c>
      <c r="KF17" s="172">
        <f t="shared" si="231"/>
        <v>0.45291294325718301</v>
      </c>
      <c r="KG17" s="171">
        <f t="shared" si="232"/>
        <v>0.28167524843492447</v>
      </c>
      <c r="KH17" s="172">
        <f t="shared" si="233"/>
        <v>0.47178431589289904</v>
      </c>
      <c r="KI17" s="171">
        <f t="shared" si="234"/>
        <v>0.29294225837232146</v>
      </c>
      <c r="KJ17" s="172">
        <f t="shared" si="235"/>
        <v>0.49065568852861502</v>
      </c>
      <c r="KK17" s="171">
        <f t="shared" si="236"/>
        <v>0.30420926830971845</v>
      </c>
      <c r="KL17" s="172">
        <f t="shared" si="237"/>
        <v>0.509527061164331</v>
      </c>
      <c r="KM17" s="173">
        <f t="shared" si="238"/>
        <v>0.31547627824711538</v>
      </c>
      <c r="KN17" s="172">
        <f t="shared" si="239"/>
        <v>0.52839843380004681</v>
      </c>
      <c r="KP17" s="155">
        <f t="shared" si="351"/>
        <v>1257.0994282154911</v>
      </c>
      <c r="KQ17" s="92">
        <f>'Production Cost Summary'!$C$19/' Margin Analysis'!KP17</f>
        <v>0.2526489495352443</v>
      </c>
      <c r="KR17" s="94">
        <f>'Production Cost Summary'!$D$19/' Margin Analysis'!KP17</f>
        <v>0.40473620350162393</v>
      </c>
      <c r="KS17" s="171">
        <f t="shared" si="240"/>
        <v>0.26528139701200654</v>
      </c>
      <c r="KT17" s="172">
        <f t="shared" si="241"/>
        <v>0.42497301367670515</v>
      </c>
      <c r="KU17" s="171">
        <f t="shared" si="242"/>
        <v>0.27791384448876877</v>
      </c>
      <c r="KV17" s="172">
        <f t="shared" si="243"/>
        <v>0.44520982385178637</v>
      </c>
      <c r="KW17" s="171">
        <f t="shared" si="244"/>
        <v>0.29054629196553095</v>
      </c>
      <c r="KX17" s="172">
        <f t="shared" si="245"/>
        <v>0.46544663402686748</v>
      </c>
      <c r="KY17" s="171">
        <f t="shared" si="246"/>
        <v>0.30317873944229318</v>
      </c>
      <c r="KZ17" s="172">
        <f t="shared" si="247"/>
        <v>0.4856834442019487</v>
      </c>
      <c r="LA17" s="171">
        <f t="shared" si="248"/>
        <v>0.31581118691905541</v>
      </c>
      <c r="LB17" s="172">
        <f t="shared" si="249"/>
        <v>0.50592025437702992</v>
      </c>
      <c r="LC17" s="171">
        <f t="shared" si="250"/>
        <v>0.32844363439581759</v>
      </c>
      <c r="LD17" s="172">
        <f t="shared" si="251"/>
        <v>0.52615706455211109</v>
      </c>
      <c r="LE17" s="171">
        <f t="shared" si="252"/>
        <v>0.34107608187257982</v>
      </c>
      <c r="LF17" s="172">
        <f t="shared" si="253"/>
        <v>0.54639387472719236</v>
      </c>
      <c r="LG17" s="173">
        <f t="shared" si="254"/>
        <v>0.35370852934934199</v>
      </c>
      <c r="LH17" s="172">
        <f t="shared" si="255"/>
        <v>0.56663068490227342</v>
      </c>
      <c r="LJ17" s="155">
        <f t="shared" si="352"/>
        <v>1257.0994282154911</v>
      </c>
      <c r="LK17" s="92">
        <f>'Production Cost Summary'!$C$20/' Margin Analysis'!LJ17</f>
        <v>0.24917690913650198</v>
      </c>
      <c r="LL17" s="94">
        <f>'Production Cost Summary'!$D$20/' Margin Analysis'!LJ17</f>
        <v>0.4012641631028816</v>
      </c>
      <c r="LM17" s="171">
        <f t="shared" si="256"/>
        <v>0.26163575459332711</v>
      </c>
      <c r="LN17" s="172">
        <f t="shared" si="257"/>
        <v>0.42132737125802572</v>
      </c>
      <c r="LO17" s="171">
        <f t="shared" si="258"/>
        <v>0.27409460005015218</v>
      </c>
      <c r="LP17" s="172">
        <f t="shared" si="259"/>
        <v>0.44139057941316978</v>
      </c>
      <c r="LQ17" s="171">
        <f t="shared" si="260"/>
        <v>0.28655344550697726</v>
      </c>
      <c r="LR17" s="172">
        <f t="shared" si="261"/>
        <v>0.46145378756831379</v>
      </c>
      <c r="LS17" s="171">
        <f t="shared" si="262"/>
        <v>0.29901229096380239</v>
      </c>
      <c r="LT17" s="172">
        <f t="shared" si="263"/>
        <v>0.48151699572345791</v>
      </c>
      <c r="LU17" s="171">
        <f t="shared" si="264"/>
        <v>0.31147113642062746</v>
      </c>
      <c r="LV17" s="172">
        <f t="shared" si="265"/>
        <v>0.50158020387860203</v>
      </c>
      <c r="LW17" s="171">
        <f t="shared" si="266"/>
        <v>0.32392998187745259</v>
      </c>
      <c r="LX17" s="172">
        <f t="shared" si="267"/>
        <v>0.52164341203374609</v>
      </c>
      <c r="LY17" s="171">
        <f t="shared" si="268"/>
        <v>0.33638882733427772</v>
      </c>
      <c r="LZ17" s="172">
        <f t="shared" si="269"/>
        <v>0.54170662018889015</v>
      </c>
      <c r="MA17" s="173">
        <f t="shared" si="270"/>
        <v>0.34884767279110274</v>
      </c>
      <c r="MB17" s="172">
        <f t="shared" si="271"/>
        <v>0.56176982834403422</v>
      </c>
      <c r="MD17" s="155">
        <f t="shared" si="353"/>
        <v>44.896408150553256</v>
      </c>
      <c r="ME17" s="92">
        <f>'Production Cost Summary'!$C$21/' Margin Analysis'!MD17</f>
        <v>6.9988740958140081</v>
      </c>
      <c r="MF17" s="94">
        <f>'Production Cost Summary'!$D$21/' Margin Analysis'!MD17</f>
        <v>11.257317206872637</v>
      </c>
      <c r="MG17" s="171">
        <f t="shared" si="272"/>
        <v>7.3488178006047091</v>
      </c>
      <c r="MH17" s="172">
        <f t="shared" si="273"/>
        <v>11.82018306721627</v>
      </c>
      <c r="MI17" s="171">
        <f t="shared" si="274"/>
        <v>7.6987615053954093</v>
      </c>
      <c r="MJ17" s="172">
        <f t="shared" si="275"/>
        <v>12.383048927559901</v>
      </c>
      <c r="MK17" s="171">
        <f t="shared" si="276"/>
        <v>8.0487052101861085</v>
      </c>
      <c r="ML17" s="172">
        <f t="shared" si="277"/>
        <v>12.945914787903531</v>
      </c>
      <c r="MM17" s="171">
        <f t="shared" si="278"/>
        <v>8.3986489149768087</v>
      </c>
      <c r="MN17" s="172">
        <f t="shared" si="279"/>
        <v>13.508780648247164</v>
      </c>
      <c r="MO17" s="171">
        <f t="shared" si="280"/>
        <v>8.7485926197675106</v>
      </c>
      <c r="MP17" s="172">
        <f t="shared" si="281"/>
        <v>14.071646508590796</v>
      </c>
      <c r="MQ17" s="171">
        <f t="shared" si="282"/>
        <v>9.0985363245582107</v>
      </c>
      <c r="MR17" s="172">
        <f t="shared" si="283"/>
        <v>14.634512368934429</v>
      </c>
      <c r="MS17" s="171">
        <f t="shared" si="284"/>
        <v>9.4484800293489108</v>
      </c>
      <c r="MT17" s="172">
        <f t="shared" si="285"/>
        <v>15.19737822927806</v>
      </c>
      <c r="MU17" s="173">
        <f t="shared" si="286"/>
        <v>9.798423734139611</v>
      </c>
      <c r="MV17" s="172">
        <f t="shared" si="287"/>
        <v>15.76024408962169</v>
      </c>
      <c r="MX17" s="155">
        <f t="shared" si="354"/>
        <v>1257.0994282154911</v>
      </c>
      <c r="MY17" s="92">
        <f>'Production Cost Summary'!$C$22/' Margin Analysis'!MX17</f>
        <v>0.27224162410591313</v>
      </c>
      <c r="MZ17" s="94">
        <f>'Production Cost Summary'!$D$22/' Margin Analysis'!MX17</f>
        <v>0.4243288780722928</v>
      </c>
      <c r="NA17" s="171">
        <f t="shared" si="288"/>
        <v>0.28585370531120879</v>
      </c>
      <c r="NB17" s="172">
        <f t="shared" si="289"/>
        <v>0.44554532197590746</v>
      </c>
      <c r="NC17" s="171">
        <f t="shared" si="290"/>
        <v>0.29946578651650446</v>
      </c>
      <c r="ND17" s="172">
        <f t="shared" si="291"/>
        <v>0.46676176587952212</v>
      </c>
      <c r="NE17" s="171">
        <f t="shared" si="292"/>
        <v>0.31307786772180007</v>
      </c>
      <c r="NF17" s="172">
        <f t="shared" si="293"/>
        <v>0.48797820978313666</v>
      </c>
      <c r="NG17" s="171">
        <f t="shared" si="294"/>
        <v>0.32668994892709574</v>
      </c>
      <c r="NH17" s="172">
        <f t="shared" si="295"/>
        <v>0.50919465368675132</v>
      </c>
      <c r="NI17" s="171">
        <f t="shared" si="296"/>
        <v>0.34030203013239141</v>
      </c>
      <c r="NJ17" s="172">
        <f t="shared" si="297"/>
        <v>0.53041109759036598</v>
      </c>
      <c r="NK17" s="171">
        <f t="shared" si="298"/>
        <v>0.35391411133768708</v>
      </c>
      <c r="NL17" s="172">
        <f t="shared" si="299"/>
        <v>0.55162754149398063</v>
      </c>
      <c r="NM17" s="171">
        <f t="shared" si="300"/>
        <v>0.36752619254298274</v>
      </c>
      <c r="NN17" s="172">
        <f t="shared" si="301"/>
        <v>0.57284398539759529</v>
      </c>
      <c r="NO17" s="173">
        <f t="shared" si="302"/>
        <v>0.38113827374827836</v>
      </c>
      <c r="NP17" s="172">
        <f t="shared" si="303"/>
        <v>0.59406042930120984</v>
      </c>
      <c r="NR17" s="155">
        <f t="shared" si="355"/>
        <v>1077.513795613278</v>
      </c>
      <c r="NS17" s="92">
        <f>'Production Cost Summary'!$C$23/' Margin Analysis'!NR17</f>
        <v>0.28008870162838861</v>
      </c>
      <c r="NT17" s="94">
        <f>'Production Cost Summary'!$D$23/' Margin Analysis'!NR17</f>
        <v>0.45752383125583151</v>
      </c>
      <c r="NU17" s="171">
        <f t="shared" si="304"/>
        <v>0.29409313670980808</v>
      </c>
      <c r="NV17" s="172">
        <f t="shared" si="305"/>
        <v>0.4804000228186231</v>
      </c>
      <c r="NW17" s="171">
        <f t="shared" si="306"/>
        <v>0.30809757179122749</v>
      </c>
      <c r="NX17" s="172">
        <f t="shared" si="307"/>
        <v>0.50327621438141468</v>
      </c>
      <c r="NY17" s="171">
        <f t="shared" si="308"/>
        <v>0.3221020068726469</v>
      </c>
      <c r="NZ17" s="172">
        <f t="shared" si="309"/>
        <v>0.5261524059442062</v>
      </c>
      <c r="OA17" s="171">
        <f t="shared" si="310"/>
        <v>0.3361064419540663</v>
      </c>
      <c r="OB17" s="172">
        <f t="shared" si="311"/>
        <v>0.54902859750699784</v>
      </c>
      <c r="OC17" s="171">
        <f t="shared" si="312"/>
        <v>0.35011087703548577</v>
      </c>
      <c r="OD17" s="172">
        <f t="shared" si="313"/>
        <v>0.57190478906978937</v>
      </c>
      <c r="OE17" s="171">
        <f t="shared" si="314"/>
        <v>0.36411531211690523</v>
      </c>
      <c r="OF17" s="172">
        <f t="shared" si="315"/>
        <v>0.594780980632581</v>
      </c>
      <c r="OG17" s="171">
        <f t="shared" si="316"/>
        <v>0.37811974719832464</v>
      </c>
      <c r="OH17" s="172">
        <f t="shared" si="317"/>
        <v>0.61765717219537264</v>
      </c>
      <c r="OI17" s="173">
        <f t="shared" si="318"/>
        <v>0.39212418227974405</v>
      </c>
      <c r="OJ17" s="172">
        <f t="shared" si="319"/>
        <v>0.64053336375816405</v>
      </c>
      <c r="OL17" s="155">
        <f t="shared" si="356"/>
        <v>718.3425304088521</v>
      </c>
      <c r="OM17" s="92">
        <f>'Production Cost Summary'!$C$24/' Margin Analysis'!OL17</f>
        <v>0.40918754989030487</v>
      </c>
      <c r="ON17" s="94">
        <f>'Production Cost Summary'!$D$24/' Margin Analysis'!OL17</f>
        <v>0.67534024433146922</v>
      </c>
      <c r="OO17" s="171">
        <f t="shared" si="320"/>
        <v>0.42964692738482013</v>
      </c>
      <c r="OP17" s="172">
        <f t="shared" si="321"/>
        <v>0.70910725654804274</v>
      </c>
      <c r="OQ17" s="171">
        <f t="shared" si="322"/>
        <v>0.45010630487933539</v>
      </c>
      <c r="OR17" s="172">
        <f t="shared" si="323"/>
        <v>0.74287426876461615</v>
      </c>
      <c r="OS17" s="171">
        <f t="shared" si="324"/>
        <v>0.47056568237385055</v>
      </c>
      <c r="OT17" s="172">
        <f t="shared" si="325"/>
        <v>0.77664128098118956</v>
      </c>
      <c r="OU17" s="171">
        <f t="shared" si="326"/>
        <v>0.49102505986836581</v>
      </c>
      <c r="OV17" s="172">
        <f t="shared" si="327"/>
        <v>0.81040829319776309</v>
      </c>
      <c r="OW17" s="171">
        <f t="shared" si="328"/>
        <v>0.51148443736288107</v>
      </c>
      <c r="OX17" s="172">
        <f t="shared" si="329"/>
        <v>0.8441753054143365</v>
      </c>
      <c r="OY17" s="171">
        <f t="shared" si="330"/>
        <v>0.53194381485739639</v>
      </c>
      <c r="OZ17" s="172">
        <f t="shared" si="331"/>
        <v>0.87794231763091002</v>
      </c>
      <c r="PA17" s="171">
        <f t="shared" si="332"/>
        <v>0.5524031923519116</v>
      </c>
      <c r="PB17" s="172">
        <f t="shared" si="333"/>
        <v>0.91170932984748354</v>
      </c>
      <c r="PC17" s="173">
        <f t="shared" si="334"/>
        <v>0.57286256984642681</v>
      </c>
      <c r="PD17" s="172">
        <f t="shared" si="335"/>
        <v>0.94547634206405684</v>
      </c>
    </row>
    <row r="18" spans="2:420" ht="26" thickBot="1" x14ac:dyDescent="0.8">
      <c r="B18" s="156">
        <f t="shared" si="336"/>
        <v>37.712982846464733</v>
      </c>
      <c r="C18" s="96">
        <f>'Production Cost Summary'!$C$4/' Margin Analysis'!B18</f>
        <v>10.602104893898131</v>
      </c>
      <c r="D18" s="168">
        <f>'Production Cost Summary'!$D$4/' Margin Analysis'!B18</f>
        <v>15.671680026110788</v>
      </c>
      <c r="E18" s="186">
        <f t="shared" si="0"/>
        <v>11.132210138593038</v>
      </c>
      <c r="F18" s="187">
        <f t="shared" si="1"/>
        <v>16.45526402741633</v>
      </c>
      <c r="G18" s="186">
        <f t="shared" si="2"/>
        <v>11.662315383287945</v>
      </c>
      <c r="H18" s="187">
        <f t="shared" si="3"/>
        <v>17.238848028721868</v>
      </c>
      <c r="I18" s="186">
        <f t="shared" si="4"/>
        <v>12.19242062798285</v>
      </c>
      <c r="J18" s="187">
        <f t="shared" si="5"/>
        <v>18.022432030027407</v>
      </c>
      <c r="K18" s="186">
        <f t="shared" si="6"/>
        <v>12.722525872677757</v>
      </c>
      <c r="L18" s="187">
        <f t="shared" si="7"/>
        <v>18.806016031332945</v>
      </c>
      <c r="M18" s="186">
        <f t="shared" si="8"/>
        <v>13.252631117372664</v>
      </c>
      <c r="N18" s="187">
        <f t="shared" si="9"/>
        <v>19.589600032638486</v>
      </c>
      <c r="O18" s="186">
        <f t="shared" si="10"/>
        <v>13.78273636206757</v>
      </c>
      <c r="P18" s="187">
        <f t="shared" si="11"/>
        <v>20.373184033944025</v>
      </c>
      <c r="Q18" s="186">
        <f t="shared" si="12"/>
        <v>14.312841606762477</v>
      </c>
      <c r="R18" s="187">
        <f t="shared" si="13"/>
        <v>21.156768035249566</v>
      </c>
      <c r="S18" s="188">
        <f t="shared" si="14"/>
        <v>14.842946851457382</v>
      </c>
      <c r="T18" s="187">
        <f t="shared" si="15"/>
        <v>21.940352036555101</v>
      </c>
      <c r="V18" s="156">
        <f t="shared" si="337"/>
        <v>52.798175985050634</v>
      </c>
      <c r="W18" s="96">
        <f>'Production Cost Summary'!$C$5/' Margin Analysis'!V18</f>
        <v>6.3451566981188154</v>
      </c>
      <c r="X18" s="98">
        <f>'Production Cost Summary'!$D$5/' Margin Analysis'!V18</f>
        <v>9.9662817925564244</v>
      </c>
      <c r="Y18" s="186">
        <f t="shared" si="16"/>
        <v>6.6624145330247568</v>
      </c>
      <c r="Z18" s="187">
        <f t="shared" si="17"/>
        <v>10.464595882184247</v>
      </c>
      <c r="AA18" s="186">
        <f t="shared" si="18"/>
        <v>6.9796723679306973</v>
      </c>
      <c r="AB18" s="187">
        <f t="shared" si="19"/>
        <v>10.962909971812067</v>
      </c>
      <c r="AC18" s="186">
        <f t="shared" si="20"/>
        <v>7.296930202836637</v>
      </c>
      <c r="AD18" s="187">
        <f t="shared" si="21"/>
        <v>11.461224061439887</v>
      </c>
      <c r="AE18" s="186">
        <f t="shared" si="22"/>
        <v>7.6141880377425784</v>
      </c>
      <c r="AF18" s="187">
        <f t="shared" si="23"/>
        <v>11.95953815106771</v>
      </c>
      <c r="AG18" s="186">
        <f t="shared" si="24"/>
        <v>7.9314458726485189</v>
      </c>
      <c r="AH18" s="187">
        <f t="shared" si="25"/>
        <v>12.45785224069553</v>
      </c>
      <c r="AI18" s="186">
        <f t="shared" si="26"/>
        <v>8.2487037075544603</v>
      </c>
      <c r="AJ18" s="187">
        <f t="shared" si="27"/>
        <v>12.956166330323352</v>
      </c>
      <c r="AK18" s="186">
        <f t="shared" si="28"/>
        <v>8.5659615424604016</v>
      </c>
      <c r="AL18" s="187">
        <f t="shared" si="29"/>
        <v>13.454480419951174</v>
      </c>
      <c r="AM18" s="188">
        <f t="shared" si="30"/>
        <v>8.8832193773663413</v>
      </c>
      <c r="AN18" s="187">
        <f t="shared" si="31"/>
        <v>13.952794509578993</v>
      </c>
      <c r="AP18" s="156">
        <f t="shared" si="338"/>
        <v>37.712982846464733</v>
      </c>
      <c r="AQ18" s="96">
        <f>'Production Cost Summary'!$C$6/' Margin Analysis'!AP18</f>
        <v>7.6388229796839111</v>
      </c>
      <c r="AR18" s="98">
        <f>'Production Cost Summary'!$D$6/' Margin Analysis'!AP18</f>
        <v>12.708398111896566</v>
      </c>
      <c r="AS18" s="186">
        <f t="shared" si="32"/>
        <v>8.0207641286681071</v>
      </c>
      <c r="AT18" s="187">
        <f t="shared" si="33"/>
        <v>13.343818017491394</v>
      </c>
      <c r="AU18" s="186">
        <f t="shared" si="34"/>
        <v>8.4027052776523021</v>
      </c>
      <c r="AV18" s="187">
        <f t="shared" si="35"/>
        <v>13.979237923086224</v>
      </c>
      <c r="AW18" s="186">
        <f t="shared" si="36"/>
        <v>8.7846464266364972</v>
      </c>
      <c r="AX18" s="187">
        <f t="shared" si="37"/>
        <v>14.61465782868105</v>
      </c>
      <c r="AY18" s="186">
        <f t="shared" si="38"/>
        <v>9.1665875756206923</v>
      </c>
      <c r="AZ18" s="187">
        <f t="shared" si="39"/>
        <v>15.250077734275878</v>
      </c>
      <c r="BA18" s="186">
        <f t="shared" si="40"/>
        <v>9.5485287246048891</v>
      </c>
      <c r="BB18" s="187">
        <f t="shared" si="41"/>
        <v>15.885497639870707</v>
      </c>
      <c r="BC18" s="186">
        <f t="shared" si="42"/>
        <v>9.9304698735890842</v>
      </c>
      <c r="BD18" s="187">
        <f t="shared" si="43"/>
        <v>16.520917545465537</v>
      </c>
      <c r="BE18" s="186">
        <f t="shared" si="44"/>
        <v>10.312411022573281</v>
      </c>
      <c r="BF18" s="187">
        <f t="shared" si="45"/>
        <v>17.156337451060363</v>
      </c>
      <c r="BG18" s="188">
        <f t="shared" si="46"/>
        <v>10.694352171557474</v>
      </c>
      <c r="BH18" s="187">
        <f t="shared" si="47"/>
        <v>17.791757356655189</v>
      </c>
      <c r="BJ18" s="156">
        <f t="shared" si="339"/>
        <v>109.3676502547477</v>
      </c>
      <c r="BK18" s="96">
        <f>'Production Cost Summary'!$C$7/' Margin Analysis'!BJ18</f>
        <v>2.7053411069070292</v>
      </c>
      <c r="BL18" s="98">
        <f>'Production Cost Summary'!$D$7/' Margin Analysis'!BJ18</f>
        <v>4.4560452644345263</v>
      </c>
      <c r="BM18" s="186">
        <f t="shared" si="48"/>
        <v>2.8406081622523809</v>
      </c>
      <c r="BN18" s="187">
        <f t="shared" si="49"/>
        <v>4.6788475276562531</v>
      </c>
      <c r="BO18" s="186">
        <f t="shared" si="50"/>
        <v>2.9758752175977325</v>
      </c>
      <c r="BP18" s="187">
        <f t="shared" si="51"/>
        <v>4.901649790877979</v>
      </c>
      <c r="BQ18" s="186">
        <f t="shared" si="52"/>
        <v>3.1111422729430833</v>
      </c>
      <c r="BR18" s="187">
        <f t="shared" si="53"/>
        <v>5.1244520540997049</v>
      </c>
      <c r="BS18" s="186">
        <f t="shared" si="54"/>
        <v>3.246409328288435</v>
      </c>
      <c r="BT18" s="187">
        <f t="shared" si="55"/>
        <v>5.3472543173214317</v>
      </c>
      <c r="BU18" s="186">
        <f t="shared" si="56"/>
        <v>3.3816763836337866</v>
      </c>
      <c r="BV18" s="187">
        <f t="shared" si="57"/>
        <v>5.5700565805431577</v>
      </c>
      <c r="BW18" s="186">
        <f t="shared" si="58"/>
        <v>3.5169434389791383</v>
      </c>
      <c r="BX18" s="187">
        <f t="shared" si="59"/>
        <v>5.7928588437648845</v>
      </c>
      <c r="BY18" s="186">
        <f t="shared" si="60"/>
        <v>3.6522104943244895</v>
      </c>
      <c r="BZ18" s="187">
        <f t="shared" si="61"/>
        <v>6.0156611069866113</v>
      </c>
      <c r="CA18" s="188">
        <f t="shared" si="62"/>
        <v>3.7874775496698407</v>
      </c>
      <c r="CB18" s="187">
        <f t="shared" si="63"/>
        <v>6.2384633702083363</v>
      </c>
      <c r="CD18" s="156">
        <f t="shared" si="340"/>
        <v>109.3676502547477</v>
      </c>
      <c r="CE18" s="96">
        <f>'Production Cost Summary'!$C$8/' Margin Analysis'!CD18</f>
        <v>5.3389699663466281</v>
      </c>
      <c r="CF18" s="98">
        <f>'Production Cost Summary'!$D$8/' Margin Analysis'!CD18</f>
        <v>7.0896741238741257</v>
      </c>
      <c r="CG18" s="186">
        <f t="shared" si="64"/>
        <v>5.6059184646639597</v>
      </c>
      <c r="CH18" s="187">
        <f t="shared" si="65"/>
        <v>7.4441578300678319</v>
      </c>
      <c r="CI18" s="186">
        <f t="shared" si="66"/>
        <v>5.8728669629812913</v>
      </c>
      <c r="CJ18" s="187">
        <f t="shared" si="67"/>
        <v>7.7986415362615391</v>
      </c>
      <c r="CK18" s="186">
        <f t="shared" si="68"/>
        <v>6.139815461298622</v>
      </c>
      <c r="CL18" s="187">
        <f t="shared" si="69"/>
        <v>8.1531252424552445</v>
      </c>
      <c r="CM18" s="186">
        <f t="shared" si="70"/>
        <v>6.4067639596159536</v>
      </c>
      <c r="CN18" s="187">
        <f t="shared" si="71"/>
        <v>8.5076089486489508</v>
      </c>
      <c r="CO18" s="186">
        <f t="shared" si="72"/>
        <v>6.6737124579332852</v>
      </c>
      <c r="CP18" s="187">
        <f t="shared" si="73"/>
        <v>8.8620926548426571</v>
      </c>
      <c r="CQ18" s="186">
        <f t="shared" si="74"/>
        <v>6.9406609562506167</v>
      </c>
      <c r="CR18" s="187">
        <f t="shared" si="75"/>
        <v>9.2165763610363634</v>
      </c>
      <c r="CS18" s="186">
        <f t="shared" si="76"/>
        <v>7.2076094545679483</v>
      </c>
      <c r="CT18" s="187">
        <f t="shared" si="77"/>
        <v>9.5710600672300696</v>
      </c>
      <c r="CU18" s="188">
        <f t="shared" si="78"/>
        <v>7.474557952885279</v>
      </c>
      <c r="CV18" s="187">
        <f t="shared" si="79"/>
        <v>9.9255437734237759</v>
      </c>
      <c r="CX18" s="156">
        <f t="shared" si="341"/>
        <v>37.712982846464733</v>
      </c>
      <c r="CY18" s="96">
        <f>'Production Cost Summary'!$C$9/' Margin Analysis'!CX18</f>
        <v>7.7814900294345088</v>
      </c>
      <c r="CZ18" s="98">
        <f>'Production Cost Summary'!$D$9/' Margin Analysis'!CX18</f>
        <v>12.851065161647163</v>
      </c>
      <c r="DA18" s="186">
        <f t="shared" si="80"/>
        <v>8.1705645309062351</v>
      </c>
      <c r="DB18" s="187">
        <f t="shared" si="81"/>
        <v>13.493618419729522</v>
      </c>
      <c r="DC18" s="186">
        <f t="shared" si="82"/>
        <v>8.5596390323779605</v>
      </c>
      <c r="DD18" s="187">
        <f t="shared" si="83"/>
        <v>14.13617167781188</v>
      </c>
      <c r="DE18" s="186">
        <f t="shared" si="84"/>
        <v>8.9487135338496842</v>
      </c>
      <c r="DF18" s="187">
        <f t="shared" si="85"/>
        <v>14.778724935894237</v>
      </c>
      <c r="DG18" s="186">
        <f t="shared" si="86"/>
        <v>9.3377880353214096</v>
      </c>
      <c r="DH18" s="187">
        <f t="shared" si="87"/>
        <v>15.421278193976596</v>
      </c>
      <c r="DI18" s="186">
        <f t="shared" si="88"/>
        <v>9.7268625367931367</v>
      </c>
      <c r="DJ18" s="187">
        <f t="shared" si="89"/>
        <v>16.063831452058956</v>
      </c>
      <c r="DK18" s="186">
        <f t="shared" si="90"/>
        <v>10.115937038264862</v>
      </c>
      <c r="DL18" s="187">
        <f t="shared" si="91"/>
        <v>16.706384710141315</v>
      </c>
      <c r="DM18" s="186">
        <f t="shared" si="92"/>
        <v>10.505011539736588</v>
      </c>
      <c r="DN18" s="187">
        <f t="shared" si="93"/>
        <v>17.348937968223673</v>
      </c>
      <c r="DO18" s="188">
        <f t="shared" si="94"/>
        <v>10.894086041208311</v>
      </c>
      <c r="DP18" s="187">
        <f t="shared" si="95"/>
        <v>17.991491226306028</v>
      </c>
      <c r="DR18" s="156">
        <f t="shared" si="342"/>
        <v>37.712982846464733</v>
      </c>
      <c r="DS18" s="96">
        <f>'Production Cost Summary'!$C$10/' Margin Analysis'!DR18</f>
        <v>7.9299565170309663</v>
      </c>
      <c r="DT18" s="98">
        <f>'Production Cost Summary'!$D$10/' Margin Analysis'!DR18</f>
        <v>12.99953164924362</v>
      </c>
      <c r="DU18" s="186">
        <f t="shared" si="96"/>
        <v>8.3264543428825153</v>
      </c>
      <c r="DV18" s="187">
        <f t="shared" si="97"/>
        <v>13.649508231705802</v>
      </c>
      <c r="DW18" s="186">
        <f t="shared" si="98"/>
        <v>8.7229521687340643</v>
      </c>
      <c r="DX18" s="187">
        <f t="shared" si="99"/>
        <v>14.299484814167982</v>
      </c>
      <c r="DY18" s="186">
        <f t="shared" si="100"/>
        <v>9.1194499945856098</v>
      </c>
      <c r="DZ18" s="187">
        <f t="shared" si="101"/>
        <v>14.949461396630161</v>
      </c>
      <c r="EA18" s="186">
        <f t="shared" si="102"/>
        <v>9.5159478204371588</v>
      </c>
      <c r="EB18" s="187">
        <f t="shared" si="103"/>
        <v>15.599437979092343</v>
      </c>
      <c r="EC18" s="186">
        <f t="shared" si="104"/>
        <v>9.9124456462887078</v>
      </c>
      <c r="ED18" s="187">
        <f t="shared" si="105"/>
        <v>16.249414561554524</v>
      </c>
      <c r="EE18" s="186">
        <f t="shared" si="106"/>
        <v>10.308943472140257</v>
      </c>
      <c r="EF18" s="187">
        <f t="shared" si="107"/>
        <v>16.899391144016707</v>
      </c>
      <c r="EG18" s="186">
        <f t="shared" si="108"/>
        <v>10.705441297991806</v>
      </c>
      <c r="EH18" s="187">
        <f t="shared" si="109"/>
        <v>17.549367726478888</v>
      </c>
      <c r="EI18" s="188">
        <f t="shared" si="110"/>
        <v>11.101939123843351</v>
      </c>
      <c r="EJ18" s="187">
        <f t="shared" si="111"/>
        <v>18.199344308941068</v>
      </c>
      <c r="EL18" s="156">
        <f t="shared" si="343"/>
        <v>60.340772554343573</v>
      </c>
      <c r="EM18" s="96">
        <f>'Production Cost Summary'!$C$11/' Margin Analysis'!EL18</f>
        <v>6.0622409113266844</v>
      </c>
      <c r="EN18" s="98">
        <f>'Production Cost Summary'!$D$11/' Margin Analysis'!EL18</f>
        <v>9.2307253689595932</v>
      </c>
      <c r="EO18" s="186">
        <f t="shared" si="112"/>
        <v>6.3653529568930187</v>
      </c>
      <c r="EP18" s="187">
        <f t="shared" si="113"/>
        <v>9.6922616374075741</v>
      </c>
      <c r="EQ18" s="186">
        <f t="shared" si="114"/>
        <v>6.668465002459353</v>
      </c>
      <c r="ER18" s="187">
        <f t="shared" si="115"/>
        <v>10.153797905855553</v>
      </c>
      <c r="ES18" s="186">
        <f t="shared" si="116"/>
        <v>6.9715770480256865</v>
      </c>
      <c r="ET18" s="187">
        <f t="shared" si="117"/>
        <v>10.615334174303531</v>
      </c>
      <c r="EU18" s="186">
        <f t="shared" si="118"/>
        <v>7.2746890935920208</v>
      </c>
      <c r="EV18" s="187">
        <f t="shared" si="119"/>
        <v>11.076870442751511</v>
      </c>
      <c r="EW18" s="186">
        <f t="shared" si="120"/>
        <v>7.5778011391583551</v>
      </c>
      <c r="EX18" s="187">
        <f t="shared" si="121"/>
        <v>11.538406711199492</v>
      </c>
      <c r="EY18" s="186">
        <f t="shared" si="122"/>
        <v>7.8809131847246903</v>
      </c>
      <c r="EZ18" s="187">
        <f t="shared" si="123"/>
        <v>11.999942979647471</v>
      </c>
      <c r="FA18" s="186">
        <f t="shared" si="124"/>
        <v>8.1840252302910237</v>
      </c>
      <c r="FB18" s="187">
        <f t="shared" si="125"/>
        <v>12.461479248095452</v>
      </c>
      <c r="FC18" s="188">
        <f t="shared" si="126"/>
        <v>8.4871372758573571</v>
      </c>
      <c r="FD18" s="187">
        <f t="shared" si="127"/>
        <v>12.92301551654343</v>
      </c>
      <c r="FF18" s="156">
        <f t="shared" si="344"/>
        <v>52.798175985050634</v>
      </c>
      <c r="FG18" s="96">
        <f>'Production Cost Summary'!$C$12/' Margin Analysis'!FF18</f>
        <v>5.9570353356345853</v>
      </c>
      <c r="FH18" s="98">
        <f>'Production Cost Summary'!$D$12/' Margin Analysis'!FF18</f>
        <v>9.5781604300721952</v>
      </c>
      <c r="FI18" s="186">
        <f t="shared" si="128"/>
        <v>6.2548871024163146</v>
      </c>
      <c r="FJ18" s="187">
        <f t="shared" si="129"/>
        <v>10.057068451575805</v>
      </c>
      <c r="FK18" s="186">
        <f t="shared" si="130"/>
        <v>6.5527388691980439</v>
      </c>
      <c r="FL18" s="187">
        <f t="shared" si="131"/>
        <v>10.535976473079415</v>
      </c>
      <c r="FM18" s="186">
        <f t="shared" si="132"/>
        <v>6.8505906359797724</v>
      </c>
      <c r="FN18" s="187">
        <f t="shared" si="133"/>
        <v>11.014884494583024</v>
      </c>
      <c r="FO18" s="186">
        <f t="shared" si="134"/>
        <v>7.1484424027615026</v>
      </c>
      <c r="FP18" s="187">
        <f t="shared" si="135"/>
        <v>11.493792516086634</v>
      </c>
      <c r="FQ18" s="186">
        <f t="shared" si="136"/>
        <v>7.4462941695432319</v>
      </c>
      <c r="FR18" s="187">
        <f t="shared" si="137"/>
        <v>11.972700537590244</v>
      </c>
      <c r="FS18" s="186">
        <f t="shared" si="138"/>
        <v>7.7441459363249612</v>
      </c>
      <c r="FT18" s="187">
        <f t="shared" si="139"/>
        <v>12.451608559093854</v>
      </c>
      <c r="FU18" s="186">
        <f t="shared" si="140"/>
        <v>8.0419977031066914</v>
      </c>
      <c r="FV18" s="187">
        <f t="shared" si="141"/>
        <v>12.930516580597464</v>
      </c>
      <c r="FW18" s="188">
        <f t="shared" si="142"/>
        <v>8.3398494698884189</v>
      </c>
      <c r="FX18" s="187">
        <f t="shared" si="143"/>
        <v>13.409424602101073</v>
      </c>
      <c r="FZ18" s="156">
        <f t="shared" si="345"/>
        <v>56.569474269697096</v>
      </c>
      <c r="GA18" s="96">
        <f>'Production Cost Summary'!$C$13/' Margin Analysis'!FZ18</f>
        <v>4.920680342067647</v>
      </c>
      <c r="GB18" s="98">
        <f>'Production Cost Summary'!$D$13/' Margin Analysis'!FZ18</f>
        <v>8.3003970968760825</v>
      </c>
      <c r="GC18" s="186">
        <f t="shared" si="144"/>
        <v>5.1667143591710296</v>
      </c>
      <c r="GD18" s="187">
        <f t="shared" si="145"/>
        <v>8.7154169517198863</v>
      </c>
      <c r="GE18" s="186">
        <f t="shared" si="146"/>
        <v>5.4127483762744122</v>
      </c>
      <c r="GF18" s="187">
        <f t="shared" si="147"/>
        <v>9.1304368065636918</v>
      </c>
      <c r="GG18" s="186">
        <f t="shared" si="148"/>
        <v>5.6587823933777939</v>
      </c>
      <c r="GH18" s="187">
        <f t="shared" si="149"/>
        <v>9.5454566614074938</v>
      </c>
      <c r="GI18" s="186">
        <f t="shared" si="150"/>
        <v>5.9048164104811764</v>
      </c>
      <c r="GJ18" s="187">
        <f t="shared" si="151"/>
        <v>9.9604765162512994</v>
      </c>
      <c r="GK18" s="186">
        <f t="shared" si="152"/>
        <v>6.150850427584559</v>
      </c>
      <c r="GL18" s="187">
        <f t="shared" si="153"/>
        <v>10.375496371095103</v>
      </c>
      <c r="GM18" s="186">
        <f t="shared" si="154"/>
        <v>6.3968844446879416</v>
      </c>
      <c r="GN18" s="187">
        <f t="shared" si="155"/>
        <v>10.790516225938907</v>
      </c>
      <c r="GO18" s="186">
        <f t="shared" si="156"/>
        <v>6.6429184617913242</v>
      </c>
      <c r="GP18" s="187">
        <f t="shared" si="157"/>
        <v>11.205536080782712</v>
      </c>
      <c r="GQ18" s="188">
        <f t="shared" si="158"/>
        <v>6.8889524788947059</v>
      </c>
      <c r="GR18" s="187">
        <f t="shared" si="159"/>
        <v>11.620555935626514</v>
      </c>
      <c r="GT18" s="156">
        <f t="shared" si="346"/>
        <v>56.569474269697096</v>
      </c>
      <c r="GU18" s="96">
        <f>'Production Cost Summary'!$C$14/' Margin Analysis'!GT18</f>
        <v>5.3816409632620434</v>
      </c>
      <c r="GV18" s="98">
        <f>'Production Cost Summary'!$D$14/' Margin Analysis'!GT18</f>
        <v>8.7613577180704798</v>
      </c>
      <c r="GW18" s="186">
        <f t="shared" si="160"/>
        <v>5.6507230114251454</v>
      </c>
      <c r="GX18" s="187">
        <f t="shared" si="161"/>
        <v>9.1994256039740048</v>
      </c>
      <c r="GY18" s="186">
        <f t="shared" si="162"/>
        <v>5.9198050595882483</v>
      </c>
      <c r="GZ18" s="187">
        <f t="shared" si="163"/>
        <v>9.637493489877528</v>
      </c>
      <c r="HA18" s="186">
        <f t="shared" si="164"/>
        <v>6.1888871077513494</v>
      </c>
      <c r="HB18" s="187">
        <f t="shared" si="165"/>
        <v>10.075561375781051</v>
      </c>
      <c r="HC18" s="186">
        <f t="shared" si="166"/>
        <v>6.4579691559144523</v>
      </c>
      <c r="HD18" s="187">
        <f t="shared" si="167"/>
        <v>10.513629261684576</v>
      </c>
      <c r="HE18" s="186">
        <f t="shared" si="168"/>
        <v>6.7270512040775543</v>
      </c>
      <c r="HF18" s="187">
        <f t="shared" si="169"/>
        <v>10.951697147588099</v>
      </c>
      <c r="HG18" s="186">
        <f t="shared" si="170"/>
        <v>6.9961332522406563</v>
      </c>
      <c r="HH18" s="187">
        <f t="shared" si="171"/>
        <v>11.389765033491624</v>
      </c>
      <c r="HI18" s="186">
        <f t="shared" si="172"/>
        <v>7.2652153004037592</v>
      </c>
      <c r="HJ18" s="187">
        <f t="shared" si="173"/>
        <v>11.827832919395149</v>
      </c>
      <c r="HK18" s="188">
        <f t="shared" si="174"/>
        <v>7.5342973485668603</v>
      </c>
      <c r="HL18" s="187">
        <f t="shared" si="175"/>
        <v>12.265900805298671</v>
      </c>
      <c r="HN18" s="156">
        <f t="shared" si="347"/>
        <v>52.798175985050634</v>
      </c>
      <c r="HO18" s="96">
        <f>'Production Cost Summary'!$C$15/' Margin Analysis'!HN18</f>
        <v>6.4443135326557188</v>
      </c>
      <c r="HP18" s="98">
        <f>'Production Cost Summary'!$D$15/' Margin Analysis'!HN18</f>
        <v>10.06543862709333</v>
      </c>
      <c r="HQ18" s="186">
        <f t="shared" si="176"/>
        <v>6.766529209288505</v>
      </c>
      <c r="HR18" s="187">
        <f t="shared" si="177"/>
        <v>10.568710558447998</v>
      </c>
      <c r="HS18" s="186">
        <f t="shared" si="178"/>
        <v>7.0887448859212912</v>
      </c>
      <c r="HT18" s="187">
        <f t="shared" si="179"/>
        <v>11.071982489802664</v>
      </c>
      <c r="HU18" s="186">
        <f t="shared" si="180"/>
        <v>7.4109605625540764</v>
      </c>
      <c r="HV18" s="187">
        <f t="shared" si="181"/>
        <v>11.575254421157329</v>
      </c>
      <c r="HW18" s="186">
        <f t="shared" si="182"/>
        <v>7.7331762391868626</v>
      </c>
      <c r="HX18" s="187">
        <f t="shared" si="183"/>
        <v>12.078526352511997</v>
      </c>
      <c r="HY18" s="186">
        <f t="shared" si="184"/>
        <v>8.0553919158196479</v>
      </c>
      <c r="HZ18" s="187">
        <f t="shared" si="185"/>
        <v>12.581798283866663</v>
      </c>
      <c r="IA18" s="186">
        <f t="shared" si="186"/>
        <v>8.3776075924524349</v>
      </c>
      <c r="IB18" s="187">
        <f t="shared" si="187"/>
        <v>13.085070215221331</v>
      </c>
      <c r="IC18" s="186">
        <f t="shared" si="188"/>
        <v>8.6998232690852202</v>
      </c>
      <c r="ID18" s="187">
        <f t="shared" si="189"/>
        <v>13.588342146575997</v>
      </c>
      <c r="IE18" s="188">
        <f t="shared" si="190"/>
        <v>9.0220389457180055</v>
      </c>
      <c r="IF18" s="187">
        <f t="shared" si="191"/>
        <v>14.091614077930661</v>
      </c>
      <c r="IH18" s="156">
        <f t="shared" si="348"/>
        <v>28.284737134848548</v>
      </c>
      <c r="II18" s="96">
        <f>'Production Cost Summary'!$C$16/' Margin Analysis'!IH18</f>
        <v>9.5496591929506831</v>
      </c>
      <c r="IJ18" s="98">
        <f>'Production Cost Summary'!$D$16/' Margin Analysis'!IH18</f>
        <v>16.309092702567558</v>
      </c>
      <c r="IK18" s="186">
        <f t="shared" si="192"/>
        <v>10.027142152598218</v>
      </c>
      <c r="IL18" s="187">
        <f t="shared" si="193"/>
        <v>17.124547337695937</v>
      </c>
      <c r="IM18" s="186">
        <f t="shared" si="194"/>
        <v>10.504625112245753</v>
      </c>
      <c r="IN18" s="187">
        <f t="shared" si="195"/>
        <v>17.940001972824316</v>
      </c>
      <c r="IO18" s="186">
        <f t="shared" si="196"/>
        <v>10.982108071893284</v>
      </c>
      <c r="IP18" s="187">
        <f t="shared" si="197"/>
        <v>18.755456607952691</v>
      </c>
      <c r="IQ18" s="186">
        <f t="shared" si="198"/>
        <v>11.459591031540819</v>
      </c>
      <c r="IR18" s="187">
        <f t="shared" si="199"/>
        <v>19.570911243081067</v>
      </c>
      <c r="IS18" s="186">
        <f t="shared" si="200"/>
        <v>11.937073991188354</v>
      </c>
      <c r="IT18" s="187">
        <f t="shared" si="201"/>
        <v>20.386365878209446</v>
      </c>
      <c r="IU18" s="186">
        <f t="shared" si="202"/>
        <v>12.414556950835889</v>
      </c>
      <c r="IV18" s="187">
        <f t="shared" si="203"/>
        <v>21.201820513337825</v>
      </c>
      <c r="IW18" s="186">
        <f t="shared" si="204"/>
        <v>12.892039910483422</v>
      </c>
      <c r="IX18" s="187">
        <f t="shared" si="205"/>
        <v>22.017275148466204</v>
      </c>
      <c r="IY18" s="188">
        <f t="shared" si="206"/>
        <v>13.369522870130956</v>
      </c>
      <c r="IZ18" s="187">
        <f t="shared" si="207"/>
        <v>22.83272978359458</v>
      </c>
      <c r="JB18" s="156">
        <f t="shared" si="349"/>
        <v>52.798175985050634</v>
      </c>
      <c r="JC18" s="96">
        <f>'Production Cost Summary'!$C$17/' Margin Analysis'!JB18</f>
        <v>6.2300599189853729</v>
      </c>
      <c r="JD18" s="98">
        <f>'Production Cost Summary'!$D$17/' Margin Analysis'!JB18</f>
        <v>9.8511850134229846</v>
      </c>
      <c r="JE18" s="186">
        <f t="shared" si="208"/>
        <v>6.5415629149346417</v>
      </c>
      <c r="JF18" s="187">
        <f t="shared" si="209"/>
        <v>10.343744264094134</v>
      </c>
      <c r="JG18" s="186">
        <f t="shared" si="210"/>
        <v>6.8530659108839105</v>
      </c>
      <c r="JH18" s="187">
        <f t="shared" si="211"/>
        <v>10.836303514765284</v>
      </c>
      <c r="JI18" s="186">
        <f t="shared" si="212"/>
        <v>7.1645689068331784</v>
      </c>
      <c r="JJ18" s="187">
        <f t="shared" si="213"/>
        <v>11.328862765436432</v>
      </c>
      <c r="JK18" s="186">
        <f t="shared" si="214"/>
        <v>7.4760719027824472</v>
      </c>
      <c r="JL18" s="187">
        <f t="shared" si="215"/>
        <v>11.821422016107581</v>
      </c>
      <c r="JM18" s="186">
        <f t="shared" si="216"/>
        <v>7.7875748987317159</v>
      </c>
      <c r="JN18" s="187">
        <f t="shared" si="217"/>
        <v>12.313981266778731</v>
      </c>
      <c r="JO18" s="186">
        <f t="shared" si="218"/>
        <v>8.0990778946809847</v>
      </c>
      <c r="JP18" s="187">
        <f t="shared" si="219"/>
        <v>12.80654051744988</v>
      </c>
      <c r="JQ18" s="186">
        <f t="shared" si="220"/>
        <v>8.4105808906302535</v>
      </c>
      <c r="JR18" s="187">
        <f t="shared" si="221"/>
        <v>13.29909976812103</v>
      </c>
      <c r="JS18" s="188">
        <f t="shared" si="222"/>
        <v>8.7220838865795223</v>
      </c>
      <c r="JT18" s="187">
        <f t="shared" si="223"/>
        <v>13.791659018792178</v>
      </c>
      <c r="JV18" s="156">
        <f t="shared" si="350"/>
        <v>1319.9543996262657</v>
      </c>
      <c r="JW18" s="96">
        <f>'Production Cost Summary'!$C$18/' Margin Analysis'!JV18</f>
        <v>0.21460971309327576</v>
      </c>
      <c r="JX18" s="98">
        <f>'Production Cost Summary'!$D$18/' Margin Analysis'!JV18</f>
        <v>0.35945471687078018</v>
      </c>
      <c r="JY18" s="186">
        <f t="shared" si="224"/>
        <v>0.22534019874793956</v>
      </c>
      <c r="JZ18" s="187">
        <f t="shared" si="225"/>
        <v>0.37742745271431921</v>
      </c>
      <c r="KA18" s="186">
        <f t="shared" si="226"/>
        <v>0.23607068440260334</v>
      </c>
      <c r="KB18" s="187">
        <f t="shared" si="227"/>
        <v>0.39540018855785825</v>
      </c>
      <c r="KC18" s="186">
        <f t="shared" si="228"/>
        <v>0.24680117005726709</v>
      </c>
      <c r="KD18" s="187">
        <f t="shared" si="229"/>
        <v>0.41337292440139717</v>
      </c>
      <c r="KE18" s="186">
        <f t="shared" si="230"/>
        <v>0.25753165571193087</v>
      </c>
      <c r="KF18" s="187">
        <f t="shared" si="231"/>
        <v>0.4313456602449362</v>
      </c>
      <c r="KG18" s="186">
        <f t="shared" si="232"/>
        <v>0.26826214136659471</v>
      </c>
      <c r="KH18" s="187">
        <f t="shared" si="233"/>
        <v>0.44931839608847524</v>
      </c>
      <c r="KI18" s="186">
        <f t="shared" si="234"/>
        <v>0.27899262702125849</v>
      </c>
      <c r="KJ18" s="187">
        <f t="shared" si="235"/>
        <v>0.46729113193201427</v>
      </c>
      <c r="KK18" s="186">
        <f t="shared" si="236"/>
        <v>0.28972311267592227</v>
      </c>
      <c r="KL18" s="187">
        <f t="shared" si="237"/>
        <v>0.48526386777555325</v>
      </c>
      <c r="KM18" s="188">
        <f t="shared" si="238"/>
        <v>0.30045359833058605</v>
      </c>
      <c r="KN18" s="187">
        <f t="shared" si="239"/>
        <v>0.50323660361909217</v>
      </c>
      <c r="KP18" s="156">
        <f t="shared" si="351"/>
        <v>1319.9543996262657</v>
      </c>
      <c r="KQ18" s="96">
        <f>'Production Cost Summary'!$C$19/' Margin Analysis'!KP18</f>
        <v>0.2406180471764231</v>
      </c>
      <c r="KR18" s="98">
        <f>'Production Cost Summary'!$D$19/' Margin Analysis'!KP18</f>
        <v>0.38546305095392752</v>
      </c>
      <c r="KS18" s="186">
        <f t="shared" si="240"/>
        <v>0.25264894953524425</v>
      </c>
      <c r="KT18" s="187">
        <f t="shared" si="241"/>
        <v>0.40473620350162393</v>
      </c>
      <c r="KU18" s="186">
        <f t="shared" si="242"/>
        <v>0.26467985189406545</v>
      </c>
      <c r="KV18" s="187">
        <f t="shared" si="243"/>
        <v>0.42400935604932033</v>
      </c>
      <c r="KW18" s="186">
        <f t="shared" si="244"/>
        <v>0.27671075425288655</v>
      </c>
      <c r="KX18" s="187">
        <f t="shared" si="245"/>
        <v>0.44328250859701662</v>
      </c>
      <c r="KY18" s="186">
        <f t="shared" si="246"/>
        <v>0.2887416566117077</v>
      </c>
      <c r="KZ18" s="187">
        <f t="shared" si="247"/>
        <v>0.46255566114471303</v>
      </c>
      <c r="LA18" s="186">
        <f t="shared" si="248"/>
        <v>0.3007725589705289</v>
      </c>
      <c r="LB18" s="187">
        <f t="shared" si="249"/>
        <v>0.48182881369240937</v>
      </c>
      <c r="LC18" s="186">
        <f t="shared" si="250"/>
        <v>0.31280346132935005</v>
      </c>
      <c r="LD18" s="187">
        <f t="shared" si="251"/>
        <v>0.50110196624010583</v>
      </c>
      <c r="LE18" s="186">
        <f t="shared" si="252"/>
        <v>0.3248343636881712</v>
      </c>
      <c r="LF18" s="187">
        <f t="shared" si="253"/>
        <v>0.52037511878780218</v>
      </c>
      <c r="LG18" s="188">
        <f t="shared" si="254"/>
        <v>0.3368652660469923</v>
      </c>
      <c r="LH18" s="187">
        <f t="shared" si="255"/>
        <v>0.53964827133549853</v>
      </c>
      <c r="LJ18" s="156">
        <f t="shared" si="352"/>
        <v>1319.9543996262657</v>
      </c>
      <c r="LK18" s="96">
        <f>'Production Cost Summary'!$C$20/' Margin Analysis'!LJ18</f>
        <v>0.23731134203476378</v>
      </c>
      <c r="LL18" s="98">
        <f>'Production Cost Summary'!$D$20/' Margin Analysis'!LJ18</f>
        <v>0.38215634581226821</v>
      </c>
      <c r="LM18" s="186">
        <f t="shared" si="256"/>
        <v>0.24917690913650198</v>
      </c>
      <c r="LN18" s="187">
        <f t="shared" si="257"/>
        <v>0.40126416310288165</v>
      </c>
      <c r="LO18" s="186">
        <f t="shared" si="258"/>
        <v>0.26104247623824017</v>
      </c>
      <c r="LP18" s="187">
        <f t="shared" si="259"/>
        <v>0.42037198039349505</v>
      </c>
      <c r="LQ18" s="186">
        <f t="shared" si="260"/>
        <v>0.27290804333997831</v>
      </c>
      <c r="LR18" s="187">
        <f t="shared" si="261"/>
        <v>0.43947979768410839</v>
      </c>
      <c r="LS18" s="186">
        <f t="shared" si="262"/>
        <v>0.28477361044171651</v>
      </c>
      <c r="LT18" s="187">
        <f t="shared" si="263"/>
        <v>0.45858761497472184</v>
      </c>
      <c r="LU18" s="186">
        <f t="shared" si="264"/>
        <v>0.2966391775434547</v>
      </c>
      <c r="LV18" s="187">
        <f t="shared" si="265"/>
        <v>0.47769543226533528</v>
      </c>
      <c r="LW18" s="186">
        <f t="shared" si="266"/>
        <v>0.30850474464519295</v>
      </c>
      <c r="LX18" s="187">
        <f t="shared" si="267"/>
        <v>0.49680324955594868</v>
      </c>
      <c r="LY18" s="186">
        <f t="shared" si="268"/>
        <v>0.32037031174693115</v>
      </c>
      <c r="LZ18" s="187">
        <f t="shared" si="269"/>
        <v>0.51591106684656207</v>
      </c>
      <c r="MA18" s="188">
        <f t="shared" si="270"/>
        <v>0.33223587884866929</v>
      </c>
      <c r="MB18" s="187">
        <f t="shared" si="271"/>
        <v>0.53501888413717547</v>
      </c>
      <c r="MD18" s="156">
        <f t="shared" si="353"/>
        <v>47.141228558080918</v>
      </c>
      <c r="ME18" s="96">
        <f>'Production Cost Summary'!$C$21/' Margin Analysis'!MD18</f>
        <v>6.6655943769657213</v>
      </c>
      <c r="MF18" s="98">
        <f>'Production Cost Summary'!$D$21/' Margin Analysis'!MD18</f>
        <v>10.721254482735844</v>
      </c>
      <c r="MG18" s="186">
        <f t="shared" si="272"/>
        <v>6.9988740958140081</v>
      </c>
      <c r="MH18" s="187">
        <f t="shared" si="273"/>
        <v>11.257317206872637</v>
      </c>
      <c r="MI18" s="186">
        <f t="shared" si="274"/>
        <v>7.332153814662294</v>
      </c>
      <c r="MJ18" s="187">
        <f t="shared" si="275"/>
        <v>11.793379931009429</v>
      </c>
      <c r="MK18" s="186">
        <f t="shared" si="276"/>
        <v>7.665433533510579</v>
      </c>
      <c r="ML18" s="187">
        <f t="shared" si="277"/>
        <v>12.32944265514622</v>
      </c>
      <c r="MM18" s="186">
        <f t="shared" si="278"/>
        <v>7.9987132523588649</v>
      </c>
      <c r="MN18" s="187">
        <f t="shared" si="279"/>
        <v>12.865505379283013</v>
      </c>
      <c r="MO18" s="186">
        <f t="shared" si="280"/>
        <v>8.3319929712071517</v>
      </c>
      <c r="MP18" s="187">
        <f t="shared" si="281"/>
        <v>13.401568103419805</v>
      </c>
      <c r="MQ18" s="186">
        <f t="shared" si="282"/>
        <v>8.6652726900554384</v>
      </c>
      <c r="MR18" s="187">
        <f t="shared" si="283"/>
        <v>13.937630827556598</v>
      </c>
      <c r="MS18" s="186">
        <f t="shared" si="284"/>
        <v>8.9985524089037252</v>
      </c>
      <c r="MT18" s="187">
        <f t="shared" si="285"/>
        <v>14.47369355169339</v>
      </c>
      <c r="MU18" s="188">
        <f t="shared" si="286"/>
        <v>9.3318321277520084</v>
      </c>
      <c r="MV18" s="187">
        <f t="shared" si="287"/>
        <v>15.009756275830181</v>
      </c>
      <c r="MX18" s="156">
        <f t="shared" si="354"/>
        <v>1319.9543996262657</v>
      </c>
      <c r="MY18" s="96">
        <f>'Production Cost Summary'!$C$22/' Margin Analysis'!MX18</f>
        <v>0.25927773724372677</v>
      </c>
      <c r="MZ18" s="98">
        <f>'Production Cost Summary'!$D$22/' Margin Analysis'!MX18</f>
        <v>0.40412274102123119</v>
      </c>
      <c r="NA18" s="186">
        <f t="shared" si="288"/>
        <v>0.27224162410591313</v>
      </c>
      <c r="NB18" s="187">
        <f t="shared" si="289"/>
        <v>0.42432887807229275</v>
      </c>
      <c r="NC18" s="186">
        <f t="shared" si="290"/>
        <v>0.28520551096809948</v>
      </c>
      <c r="ND18" s="187">
        <f t="shared" si="291"/>
        <v>0.44453501512335436</v>
      </c>
      <c r="NE18" s="186">
        <f t="shared" si="292"/>
        <v>0.29816939783028579</v>
      </c>
      <c r="NF18" s="187">
        <f t="shared" si="293"/>
        <v>0.46474115217441586</v>
      </c>
      <c r="NG18" s="186">
        <f t="shared" si="294"/>
        <v>0.31113328469247209</v>
      </c>
      <c r="NH18" s="187">
        <f t="shared" si="295"/>
        <v>0.48494728922547742</v>
      </c>
      <c r="NI18" s="186">
        <f t="shared" si="296"/>
        <v>0.32409717155465845</v>
      </c>
      <c r="NJ18" s="187">
        <f t="shared" si="297"/>
        <v>0.50515342627653903</v>
      </c>
      <c r="NK18" s="186">
        <f t="shared" si="298"/>
        <v>0.33706105841684481</v>
      </c>
      <c r="NL18" s="187">
        <f t="shared" si="299"/>
        <v>0.52535956332760059</v>
      </c>
      <c r="NM18" s="186">
        <f t="shared" si="300"/>
        <v>0.35002494527903116</v>
      </c>
      <c r="NN18" s="187">
        <f t="shared" si="301"/>
        <v>0.54556570037866214</v>
      </c>
      <c r="NO18" s="188">
        <f t="shared" si="302"/>
        <v>0.36298883214121747</v>
      </c>
      <c r="NP18" s="187">
        <f t="shared" si="303"/>
        <v>0.56577183742972359</v>
      </c>
      <c r="NR18" s="156">
        <f t="shared" si="355"/>
        <v>1131.3894853939421</v>
      </c>
      <c r="NS18" s="96">
        <f>'Production Cost Summary'!$C$23/' Margin Analysis'!NR18</f>
        <v>0.26675114440798914</v>
      </c>
      <c r="NT18" s="98">
        <f>'Production Cost Summary'!$D$23/' Margin Analysis'!NR18</f>
        <v>0.43573698214841095</v>
      </c>
      <c r="NU18" s="186">
        <f t="shared" si="304"/>
        <v>0.28008870162838861</v>
      </c>
      <c r="NV18" s="187">
        <f t="shared" si="305"/>
        <v>0.45752383125583151</v>
      </c>
      <c r="NW18" s="186">
        <f t="shared" si="306"/>
        <v>0.29342625884878809</v>
      </c>
      <c r="NX18" s="187">
        <f t="shared" si="307"/>
        <v>0.47931068036325208</v>
      </c>
      <c r="NY18" s="186">
        <f t="shared" si="308"/>
        <v>0.30676381606918751</v>
      </c>
      <c r="NZ18" s="187">
        <f t="shared" si="309"/>
        <v>0.50109752947067254</v>
      </c>
      <c r="OA18" s="186">
        <f t="shared" si="310"/>
        <v>0.32010137328958693</v>
      </c>
      <c r="OB18" s="187">
        <f t="shared" si="311"/>
        <v>0.52288437857809311</v>
      </c>
      <c r="OC18" s="186">
        <f t="shared" si="312"/>
        <v>0.33343893050998641</v>
      </c>
      <c r="OD18" s="187">
        <f t="shared" si="313"/>
        <v>0.54467122768551368</v>
      </c>
      <c r="OE18" s="186">
        <f t="shared" si="314"/>
        <v>0.34677648773038589</v>
      </c>
      <c r="OF18" s="187">
        <f t="shared" si="315"/>
        <v>0.56645807679293425</v>
      </c>
      <c r="OG18" s="186">
        <f t="shared" si="316"/>
        <v>0.36011404495078536</v>
      </c>
      <c r="OH18" s="187">
        <f t="shared" si="317"/>
        <v>0.58824492590035482</v>
      </c>
      <c r="OI18" s="188">
        <f t="shared" si="318"/>
        <v>0.37345160217118478</v>
      </c>
      <c r="OJ18" s="187">
        <f t="shared" si="319"/>
        <v>0.61003177500777528</v>
      </c>
      <c r="OL18" s="156">
        <f t="shared" si="356"/>
        <v>754.25965692929469</v>
      </c>
      <c r="OM18" s="96">
        <f>'Production Cost Summary'!$C$24/' Margin Analysis'!OL18</f>
        <v>0.38970242846695702</v>
      </c>
      <c r="ON18" s="98">
        <f>'Production Cost Summary'!$D$24/' Margin Analysis'!OL18</f>
        <v>0.6431811850775897</v>
      </c>
      <c r="OO18" s="186">
        <f t="shared" si="320"/>
        <v>0.40918754989030487</v>
      </c>
      <c r="OP18" s="187">
        <f t="shared" si="321"/>
        <v>0.67534024433146922</v>
      </c>
      <c r="OQ18" s="186">
        <f t="shared" si="322"/>
        <v>0.42867267131365278</v>
      </c>
      <c r="OR18" s="187">
        <f t="shared" si="323"/>
        <v>0.70749930358534874</v>
      </c>
      <c r="OS18" s="186">
        <f t="shared" si="324"/>
        <v>0.44815779273700052</v>
      </c>
      <c r="OT18" s="187">
        <f t="shared" si="325"/>
        <v>0.73965836283922815</v>
      </c>
      <c r="OU18" s="186">
        <f t="shared" si="326"/>
        <v>0.46764291416034842</v>
      </c>
      <c r="OV18" s="187">
        <f t="shared" si="327"/>
        <v>0.77181742209310766</v>
      </c>
      <c r="OW18" s="186">
        <f t="shared" si="328"/>
        <v>0.48712803558369627</v>
      </c>
      <c r="OX18" s="187">
        <f t="shared" si="329"/>
        <v>0.80397648134698718</v>
      </c>
      <c r="OY18" s="186">
        <f t="shared" si="330"/>
        <v>0.50661315700704412</v>
      </c>
      <c r="OZ18" s="187">
        <f t="shared" si="331"/>
        <v>0.83613554060086659</v>
      </c>
      <c r="PA18" s="186">
        <f t="shared" si="332"/>
        <v>0.52609827843039203</v>
      </c>
      <c r="PB18" s="187">
        <f t="shared" si="333"/>
        <v>0.86829459985474611</v>
      </c>
      <c r="PC18" s="188">
        <f t="shared" si="334"/>
        <v>0.54558339985373983</v>
      </c>
      <c r="PD18" s="187">
        <f t="shared" si="335"/>
        <v>0.90045365910862551</v>
      </c>
    </row>
    <row r="19" spans="2:420" ht="26" thickBot="1" x14ac:dyDescent="0.8">
      <c r="B19" s="155">
        <f t="shared" si="336"/>
        <v>39.598631988787972</v>
      </c>
      <c r="C19" s="92">
        <f>'Production Cost Summary'!$C$4/' Margin Analysis'!B19</f>
        <v>10.097242756093458</v>
      </c>
      <c r="D19" s="169">
        <f>'Production Cost Summary'!$D$4/' Margin Analysis'!B19</f>
        <v>14.92540954867694</v>
      </c>
      <c r="E19" s="171">
        <f t="shared" si="0"/>
        <v>10.602104893898131</v>
      </c>
      <c r="F19" s="172">
        <f t="shared" si="1"/>
        <v>15.671680026110788</v>
      </c>
      <c r="G19" s="171">
        <f t="shared" si="2"/>
        <v>11.106967031702805</v>
      </c>
      <c r="H19" s="172">
        <f t="shared" si="3"/>
        <v>16.417950503544635</v>
      </c>
      <c r="I19" s="171">
        <f t="shared" si="4"/>
        <v>11.611829169507475</v>
      </c>
      <c r="J19" s="172">
        <f t="shared" si="5"/>
        <v>17.164220980978481</v>
      </c>
      <c r="K19" s="171">
        <f t="shared" si="6"/>
        <v>12.116691307312148</v>
      </c>
      <c r="L19" s="172">
        <f t="shared" si="7"/>
        <v>17.910491458412327</v>
      </c>
      <c r="M19" s="171">
        <f t="shared" si="8"/>
        <v>12.621553445116822</v>
      </c>
      <c r="N19" s="172">
        <f t="shared" si="9"/>
        <v>18.656761935846177</v>
      </c>
      <c r="O19" s="171">
        <f t="shared" si="10"/>
        <v>13.126415582921496</v>
      </c>
      <c r="P19" s="172">
        <f t="shared" si="11"/>
        <v>19.403032413280023</v>
      </c>
      <c r="Q19" s="171">
        <f t="shared" si="12"/>
        <v>13.631277720726169</v>
      </c>
      <c r="R19" s="172">
        <f t="shared" si="13"/>
        <v>20.149302890713869</v>
      </c>
      <c r="S19" s="173">
        <f t="shared" si="14"/>
        <v>14.136139858530839</v>
      </c>
      <c r="T19" s="172">
        <f t="shared" si="15"/>
        <v>20.895573368147716</v>
      </c>
      <c r="V19" s="155">
        <f t="shared" si="337"/>
        <v>55.438084784303165</v>
      </c>
      <c r="W19" s="92">
        <f>'Production Cost Summary'!$C$5/' Margin Analysis'!V19</f>
        <v>6.0430063791607767</v>
      </c>
      <c r="X19" s="94">
        <f>'Production Cost Summary'!$D$5/' Margin Analysis'!V19</f>
        <v>9.4916969452918334</v>
      </c>
      <c r="Y19" s="171">
        <f t="shared" si="16"/>
        <v>6.3451566981188154</v>
      </c>
      <c r="Z19" s="172">
        <f t="shared" si="17"/>
        <v>9.9662817925564262</v>
      </c>
      <c r="AA19" s="171">
        <f t="shared" si="18"/>
        <v>6.6473070170768551</v>
      </c>
      <c r="AB19" s="172">
        <f t="shared" si="19"/>
        <v>10.440866639821017</v>
      </c>
      <c r="AC19" s="171">
        <f t="shared" si="20"/>
        <v>6.949457336034893</v>
      </c>
      <c r="AD19" s="172">
        <f t="shared" si="21"/>
        <v>10.915451487085608</v>
      </c>
      <c r="AE19" s="171">
        <f t="shared" si="22"/>
        <v>7.2516076549929318</v>
      </c>
      <c r="AF19" s="172">
        <f t="shared" si="23"/>
        <v>11.390036334350199</v>
      </c>
      <c r="AG19" s="171">
        <f t="shared" si="24"/>
        <v>7.5537579739509706</v>
      </c>
      <c r="AH19" s="172">
        <f t="shared" si="25"/>
        <v>11.864621181614792</v>
      </c>
      <c r="AI19" s="171">
        <f t="shared" si="26"/>
        <v>7.8559082929090103</v>
      </c>
      <c r="AJ19" s="172">
        <f t="shared" si="27"/>
        <v>12.339206028879383</v>
      </c>
      <c r="AK19" s="171">
        <f t="shared" si="28"/>
        <v>8.1580586118670482</v>
      </c>
      <c r="AL19" s="172">
        <f t="shared" si="29"/>
        <v>12.813790876143976</v>
      </c>
      <c r="AM19" s="173">
        <f t="shared" si="30"/>
        <v>8.4602089308250861</v>
      </c>
      <c r="AN19" s="172">
        <f t="shared" si="31"/>
        <v>13.288375723408565</v>
      </c>
      <c r="AP19" s="155">
        <f t="shared" si="338"/>
        <v>39.598631988787972</v>
      </c>
      <c r="AQ19" s="92">
        <f>'Production Cost Summary'!$C$6/' Margin Analysis'!AP19</f>
        <v>7.2750695044608671</v>
      </c>
      <c r="AR19" s="94">
        <f>'Production Cost Summary'!$D$6/' Margin Analysis'!AP19</f>
        <v>12.103236297044347</v>
      </c>
      <c r="AS19" s="171">
        <f t="shared" si="32"/>
        <v>7.6388229796839111</v>
      </c>
      <c r="AT19" s="172">
        <f t="shared" si="33"/>
        <v>12.708398111896566</v>
      </c>
      <c r="AU19" s="171">
        <f t="shared" si="34"/>
        <v>8.0025764549069542</v>
      </c>
      <c r="AV19" s="172">
        <f t="shared" si="35"/>
        <v>13.313559926748782</v>
      </c>
      <c r="AW19" s="171">
        <f t="shared" si="36"/>
        <v>8.3663299301299965</v>
      </c>
      <c r="AX19" s="172">
        <f t="shared" si="37"/>
        <v>13.918721741600999</v>
      </c>
      <c r="AY19" s="171">
        <f t="shared" si="38"/>
        <v>8.7300834053530405</v>
      </c>
      <c r="AZ19" s="172">
        <f t="shared" si="39"/>
        <v>14.523883556453216</v>
      </c>
      <c r="BA19" s="171">
        <f t="shared" si="40"/>
        <v>9.0938368805760845</v>
      </c>
      <c r="BB19" s="172">
        <f t="shared" si="41"/>
        <v>15.129045371305434</v>
      </c>
      <c r="BC19" s="171">
        <f t="shared" si="42"/>
        <v>9.4575903557991268</v>
      </c>
      <c r="BD19" s="172">
        <f t="shared" si="43"/>
        <v>15.734207186157652</v>
      </c>
      <c r="BE19" s="171">
        <f t="shared" si="44"/>
        <v>9.8213438310221708</v>
      </c>
      <c r="BF19" s="172">
        <f t="shared" si="45"/>
        <v>16.339369001009871</v>
      </c>
      <c r="BG19" s="173">
        <f t="shared" si="46"/>
        <v>10.185097306245213</v>
      </c>
      <c r="BH19" s="172">
        <f t="shared" si="47"/>
        <v>16.944530815862084</v>
      </c>
      <c r="BJ19" s="155">
        <f t="shared" si="339"/>
        <v>114.83603276748509</v>
      </c>
      <c r="BK19" s="92">
        <f>'Production Cost Summary'!$C$7/' Margin Analysis'!BJ19</f>
        <v>2.5765153399114564</v>
      </c>
      <c r="BL19" s="94">
        <f>'Production Cost Summary'!$D$7/' Margin Analysis'!BJ19</f>
        <v>4.2438526327947868</v>
      </c>
      <c r="BM19" s="171">
        <f t="shared" si="48"/>
        <v>2.7053411069070292</v>
      </c>
      <c r="BN19" s="172">
        <f t="shared" si="49"/>
        <v>4.4560452644345263</v>
      </c>
      <c r="BO19" s="171">
        <f t="shared" si="50"/>
        <v>2.8341668739026025</v>
      </c>
      <c r="BP19" s="172">
        <f t="shared" si="51"/>
        <v>4.6682378960742659</v>
      </c>
      <c r="BQ19" s="171">
        <f t="shared" si="52"/>
        <v>2.9629926408981748</v>
      </c>
      <c r="BR19" s="172">
        <f t="shared" si="53"/>
        <v>4.8804305277140045</v>
      </c>
      <c r="BS19" s="171">
        <f t="shared" si="54"/>
        <v>3.0918184078937476</v>
      </c>
      <c r="BT19" s="172">
        <f t="shared" si="55"/>
        <v>5.0926231593537441</v>
      </c>
      <c r="BU19" s="171">
        <f t="shared" si="56"/>
        <v>3.2206441748893204</v>
      </c>
      <c r="BV19" s="172">
        <f t="shared" si="57"/>
        <v>5.3048157909934837</v>
      </c>
      <c r="BW19" s="171">
        <f t="shared" si="58"/>
        <v>3.3494699418848937</v>
      </c>
      <c r="BX19" s="172">
        <f t="shared" si="59"/>
        <v>5.5170084226332232</v>
      </c>
      <c r="BY19" s="171">
        <f t="shared" si="60"/>
        <v>3.4782957088804665</v>
      </c>
      <c r="BZ19" s="172">
        <f t="shared" si="61"/>
        <v>5.7292010542729628</v>
      </c>
      <c r="CA19" s="173">
        <f t="shared" si="62"/>
        <v>3.6071214758760388</v>
      </c>
      <c r="CB19" s="172">
        <f t="shared" si="63"/>
        <v>5.9413936859127015</v>
      </c>
      <c r="CD19" s="155">
        <f t="shared" si="340"/>
        <v>114.83603276748509</v>
      </c>
      <c r="CE19" s="92">
        <f>'Production Cost Summary'!$C$8/' Margin Analysis'!CD19</f>
        <v>5.0847333012825029</v>
      </c>
      <c r="CF19" s="94">
        <f>'Production Cost Summary'!$D$8/' Margin Analysis'!CD19</f>
        <v>6.7520705941658337</v>
      </c>
      <c r="CG19" s="171">
        <f t="shared" si="64"/>
        <v>5.3389699663466281</v>
      </c>
      <c r="CH19" s="172">
        <f t="shared" si="65"/>
        <v>7.0896741238741257</v>
      </c>
      <c r="CI19" s="171">
        <f t="shared" si="66"/>
        <v>5.5932066314107534</v>
      </c>
      <c r="CJ19" s="172">
        <f t="shared" si="67"/>
        <v>7.4272776535824176</v>
      </c>
      <c r="CK19" s="171">
        <f t="shared" si="68"/>
        <v>5.8474432964748777</v>
      </c>
      <c r="CL19" s="172">
        <f t="shared" si="69"/>
        <v>7.7648811832907079</v>
      </c>
      <c r="CM19" s="171">
        <f t="shared" si="70"/>
        <v>6.1016799615390029</v>
      </c>
      <c r="CN19" s="172">
        <f t="shared" si="71"/>
        <v>8.1024847129990007</v>
      </c>
      <c r="CO19" s="171">
        <f t="shared" si="72"/>
        <v>6.3559166266031291</v>
      </c>
      <c r="CP19" s="172">
        <f t="shared" si="73"/>
        <v>8.4400882427072919</v>
      </c>
      <c r="CQ19" s="171">
        <f t="shared" si="74"/>
        <v>6.6101532916672543</v>
      </c>
      <c r="CR19" s="172">
        <f t="shared" si="75"/>
        <v>8.7776917724155847</v>
      </c>
      <c r="CS19" s="171">
        <f t="shared" si="76"/>
        <v>6.8643899567313795</v>
      </c>
      <c r="CT19" s="172">
        <f t="shared" si="77"/>
        <v>9.1152953021238758</v>
      </c>
      <c r="CU19" s="173">
        <f t="shared" si="78"/>
        <v>7.1186266217955039</v>
      </c>
      <c r="CV19" s="172">
        <f t="shared" si="79"/>
        <v>9.4528988318321669</v>
      </c>
      <c r="CX19" s="155">
        <f t="shared" si="341"/>
        <v>39.598631988787972</v>
      </c>
      <c r="CY19" s="92">
        <f>'Production Cost Summary'!$C$9/' Margin Analysis'!CX19</f>
        <v>7.4109428851757224</v>
      </c>
      <c r="CZ19" s="94">
        <f>'Production Cost Summary'!$D$9/' Margin Analysis'!CX19</f>
        <v>12.239109677759203</v>
      </c>
      <c r="DA19" s="171">
        <f t="shared" si="80"/>
        <v>7.7814900294345088</v>
      </c>
      <c r="DB19" s="172">
        <f t="shared" si="81"/>
        <v>12.851065161647163</v>
      </c>
      <c r="DC19" s="171">
        <f t="shared" si="82"/>
        <v>8.1520371736932962</v>
      </c>
      <c r="DD19" s="172">
        <f t="shared" si="83"/>
        <v>13.463020645535124</v>
      </c>
      <c r="DE19" s="171">
        <f t="shared" si="84"/>
        <v>8.5225843179520808</v>
      </c>
      <c r="DF19" s="172">
        <f t="shared" si="85"/>
        <v>14.074976129423082</v>
      </c>
      <c r="DG19" s="171">
        <f t="shared" si="86"/>
        <v>8.8931314622108673</v>
      </c>
      <c r="DH19" s="172">
        <f t="shared" si="87"/>
        <v>14.686931613311042</v>
      </c>
      <c r="DI19" s="171">
        <f t="shared" si="88"/>
        <v>9.2636786064696537</v>
      </c>
      <c r="DJ19" s="172">
        <f t="shared" si="89"/>
        <v>15.298887097199003</v>
      </c>
      <c r="DK19" s="171">
        <f t="shared" si="90"/>
        <v>9.6342257507284401</v>
      </c>
      <c r="DL19" s="172">
        <f t="shared" si="91"/>
        <v>15.910842581086964</v>
      </c>
      <c r="DM19" s="171">
        <f t="shared" si="92"/>
        <v>10.004772894987227</v>
      </c>
      <c r="DN19" s="172">
        <f t="shared" si="93"/>
        <v>16.522798064974925</v>
      </c>
      <c r="DO19" s="173">
        <f t="shared" si="94"/>
        <v>10.375320039246011</v>
      </c>
      <c r="DP19" s="172">
        <f t="shared" si="95"/>
        <v>17.134753548862882</v>
      </c>
      <c r="DR19" s="155">
        <f t="shared" si="342"/>
        <v>39.598631988787972</v>
      </c>
      <c r="DS19" s="92">
        <f>'Production Cost Summary'!$C$10/' Margin Analysis'!DR19</f>
        <v>7.5523395400294913</v>
      </c>
      <c r="DT19" s="94">
        <f>'Production Cost Summary'!$D$10/' Margin Analysis'!DR19</f>
        <v>12.380506332612971</v>
      </c>
      <c r="DU19" s="171">
        <f t="shared" si="96"/>
        <v>7.9299565170309663</v>
      </c>
      <c r="DV19" s="172">
        <f t="shared" si="97"/>
        <v>12.99953164924362</v>
      </c>
      <c r="DW19" s="171">
        <f t="shared" si="98"/>
        <v>8.3075734940324413</v>
      </c>
      <c r="DX19" s="172">
        <f t="shared" si="99"/>
        <v>13.618556965874269</v>
      </c>
      <c r="DY19" s="171">
        <f t="shared" si="100"/>
        <v>8.6851904710339145</v>
      </c>
      <c r="DZ19" s="172">
        <f t="shared" si="101"/>
        <v>14.237582282504915</v>
      </c>
      <c r="EA19" s="171">
        <f t="shared" si="102"/>
        <v>9.0628074480353895</v>
      </c>
      <c r="EB19" s="172">
        <f t="shared" si="103"/>
        <v>14.856607599135565</v>
      </c>
      <c r="EC19" s="171">
        <f t="shared" si="104"/>
        <v>9.4404244250368645</v>
      </c>
      <c r="ED19" s="172">
        <f t="shared" si="105"/>
        <v>15.475632915766212</v>
      </c>
      <c r="EE19" s="171">
        <f t="shared" si="106"/>
        <v>9.8180414020383395</v>
      </c>
      <c r="EF19" s="172">
        <f t="shared" si="107"/>
        <v>16.094658232396863</v>
      </c>
      <c r="EG19" s="171">
        <f t="shared" si="108"/>
        <v>10.195658379039815</v>
      </c>
      <c r="EH19" s="172">
        <f t="shared" si="109"/>
        <v>16.713683549027511</v>
      </c>
      <c r="EI19" s="173">
        <f t="shared" si="110"/>
        <v>10.573275356041288</v>
      </c>
      <c r="EJ19" s="172">
        <f t="shared" si="111"/>
        <v>17.332708865658159</v>
      </c>
      <c r="EL19" s="155">
        <f t="shared" si="343"/>
        <v>63.357811182060757</v>
      </c>
      <c r="EM19" s="92">
        <f>'Production Cost Summary'!$C$11/' Margin Analysis'!EL19</f>
        <v>5.7735627726920802</v>
      </c>
      <c r="EN19" s="94">
        <f>'Production Cost Summary'!$D$11/' Margin Analysis'!EL19</f>
        <v>8.7911670180567558</v>
      </c>
      <c r="EO19" s="171">
        <f t="shared" si="112"/>
        <v>6.0622409113266844</v>
      </c>
      <c r="EP19" s="172">
        <f t="shared" si="113"/>
        <v>9.2307253689595932</v>
      </c>
      <c r="EQ19" s="171">
        <f t="shared" si="114"/>
        <v>6.3509190499612886</v>
      </c>
      <c r="ER19" s="172">
        <f t="shared" si="115"/>
        <v>9.6702837198624323</v>
      </c>
      <c r="ES19" s="171">
        <f t="shared" si="116"/>
        <v>6.639597188595892</v>
      </c>
      <c r="ET19" s="172">
        <f t="shared" si="117"/>
        <v>10.109842070765268</v>
      </c>
      <c r="EU19" s="171">
        <f t="shared" si="118"/>
        <v>6.9282753272304962</v>
      </c>
      <c r="EV19" s="172">
        <f t="shared" si="119"/>
        <v>10.549400421668107</v>
      </c>
      <c r="EW19" s="171">
        <f t="shared" si="120"/>
        <v>7.2169534658651004</v>
      </c>
      <c r="EX19" s="172">
        <f t="shared" si="121"/>
        <v>10.988958772570944</v>
      </c>
      <c r="EY19" s="171">
        <f t="shared" si="122"/>
        <v>7.5056316044997047</v>
      </c>
      <c r="EZ19" s="172">
        <f t="shared" si="123"/>
        <v>11.428517123473783</v>
      </c>
      <c r="FA19" s="171">
        <f t="shared" si="124"/>
        <v>7.7943097431343089</v>
      </c>
      <c r="FB19" s="172">
        <f t="shared" si="125"/>
        <v>11.868075474376621</v>
      </c>
      <c r="FC19" s="173">
        <f t="shared" si="126"/>
        <v>8.0829878817689114</v>
      </c>
      <c r="FD19" s="172">
        <f t="shared" si="127"/>
        <v>12.307633825279458</v>
      </c>
      <c r="FF19" s="155">
        <f t="shared" si="344"/>
        <v>55.438084784303165</v>
      </c>
      <c r="FG19" s="92">
        <f>'Production Cost Summary'!$C$12/' Margin Analysis'!FF19</f>
        <v>5.6733669863186531</v>
      </c>
      <c r="FH19" s="94">
        <f>'Production Cost Summary'!$D$12/' Margin Analysis'!FF19</f>
        <v>9.122057552449709</v>
      </c>
      <c r="FI19" s="171">
        <f t="shared" si="128"/>
        <v>5.9570353356345862</v>
      </c>
      <c r="FJ19" s="172">
        <f t="shared" si="129"/>
        <v>9.5781604300721952</v>
      </c>
      <c r="FK19" s="171">
        <f t="shared" si="130"/>
        <v>6.2407036849505193</v>
      </c>
      <c r="FL19" s="172">
        <f t="shared" si="131"/>
        <v>10.034263307694681</v>
      </c>
      <c r="FM19" s="171">
        <f t="shared" si="132"/>
        <v>6.5243720342664506</v>
      </c>
      <c r="FN19" s="172">
        <f t="shared" si="133"/>
        <v>10.490366185317164</v>
      </c>
      <c r="FO19" s="171">
        <f t="shared" si="134"/>
        <v>6.8080403835823837</v>
      </c>
      <c r="FP19" s="172">
        <f t="shared" si="135"/>
        <v>10.94646906293965</v>
      </c>
      <c r="FQ19" s="171">
        <f t="shared" si="136"/>
        <v>7.0917087328983168</v>
      </c>
      <c r="FR19" s="172">
        <f t="shared" si="137"/>
        <v>11.402571940562137</v>
      </c>
      <c r="FS19" s="171">
        <f t="shared" si="138"/>
        <v>7.375377082214249</v>
      </c>
      <c r="FT19" s="172">
        <f t="shared" si="139"/>
        <v>11.858674818184623</v>
      </c>
      <c r="FU19" s="171">
        <f t="shared" si="140"/>
        <v>7.6590454315301821</v>
      </c>
      <c r="FV19" s="172">
        <f t="shared" si="141"/>
        <v>12.314777695807107</v>
      </c>
      <c r="FW19" s="173">
        <f t="shared" si="142"/>
        <v>7.9427137808461135</v>
      </c>
      <c r="FX19" s="172">
        <f t="shared" si="143"/>
        <v>12.770880573429592</v>
      </c>
      <c r="FZ19" s="155">
        <f t="shared" si="345"/>
        <v>59.39794798318195</v>
      </c>
      <c r="GA19" s="92">
        <f>'Production Cost Summary'!$C$13/' Margin Analysis'!FZ19</f>
        <v>4.6863622305406158</v>
      </c>
      <c r="GB19" s="94">
        <f>'Production Cost Summary'!$D$13/' Margin Analysis'!FZ19</f>
        <v>7.9051400922629362</v>
      </c>
      <c r="GC19" s="171">
        <f t="shared" si="144"/>
        <v>4.920680342067647</v>
      </c>
      <c r="GD19" s="172">
        <f t="shared" si="145"/>
        <v>8.3003970968760825</v>
      </c>
      <c r="GE19" s="171">
        <f t="shared" si="146"/>
        <v>5.1549984535946782</v>
      </c>
      <c r="GF19" s="172">
        <f t="shared" si="147"/>
        <v>8.6956541014892306</v>
      </c>
      <c r="GG19" s="171">
        <f t="shared" si="148"/>
        <v>5.3893165651217076</v>
      </c>
      <c r="GH19" s="172">
        <f t="shared" si="149"/>
        <v>9.0909111061023768</v>
      </c>
      <c r="GI19" s="171">
        <f t="shared" si="150"/>
        <v>5.6236346766487388</v>
      </c>
      <c r="GJ19" s="172">
        <f t="shared" si="151"/>
        <v>9.4861681107155231</v>
      </c>
      <c r="GK19" s="171">
        <f t="shared" si="152"/>
        <v>5.85795278817577</v>
      </c>
      <c r="GL19" s="172">
        <f t="shared" si="153"/>
        <v>9.8814251153286712</v>
      </c>
      <c r="GM19" s="171">
        <f t="shared" si="154"/>
        <v>6.0922708997028012</v>
      </c>
      <c r="GN19" s="172">
        <f t="shared" si="155"/>
        <v>10.276682119941817</v>
      </c>
      <c r="GO19" s="171">
        <f t="shared" si="156"/>
        <v>6.3265890112298315</v>
      </c>
      <c r="GP19" s="172">
        <f t="shared" si="157"/>
        <v>10.671939124554964</v>
      </c>
      <c r="GQ19" s="173">
        <f t="shared" si="158"/>
        <v>6.5609071227568618</v>
      </c>
      <c r="GR19" s="172">
        <f t="shared" si="159"/>
        <v>11.06719612916811</v>
      </c>
      <c r="GT19" s="155">
        <f t="shared" si="346"/>
        <v>59.39794798318195</v>
      </c>
      <c r="GU19" s="92">
        <f>'Production Cost Summary'!$C$14/' Margin Analysis'!GT19</f>
        <v>5.1253723459638509</v>
      </c>
      <c r="GV19" s="94">
        <f>'Production Cost Summary'!$D$14/' Margin Analysis'!GT19</f>
        <v>8.3441502076861713</v>
      </c>
      <c r="GW19" s="171">
        <f t="shared" si="160"/>
        <v>5.3816409632620434</v>
      </c>
      <c r="GX19" s="172">
        <f t="shared" si="161"/>
        <v>8.7613577180704798</v>
      </c>
      <c r="GY19" s="171">
        <f t="shared" si="162"/>
        <v>5.6379095805602368</v>
      </c>
      <c r="GZ19" s="172">
        <f t="shared" si="163"/>
        <v>9.1785652284547901</v>
      </c>
      <c r="HA19" s="171">
        <f t="shared" si="164"/>
        <v>5.8941781978584284</v>
      </c>
      <c r="HB19" s="172">
        <f t="shared" si="165"/>
        <v>9.5957727388390968</v>
      </c>
      <c r="HC19" s="171">
        <f t="shared" si="166"/>
        <v>6.1504468151566209</v>
      </c>
      <c r="HD19" s="172">
        <f t="shared" si="167"/>
        <v>10.012980249223405</v>
      </c>
      <c r="HE19" s="171">
        <f t="shared" si="168"/>
        <v>6.4067154324548135</v>
      </c>
      <c r="HF19" s="172">
        <f t="shared" si="169"/>
        <v>10.430187759607714</v>
      </c>
      <c r="HG19" s="171">
        <f t="shared" si="170"/>
        <v>6.6629840497530068</v>
      </c>
      <c r="HH19" s="172">
        <f t="shared" si="171"/>
        <v>10.847395269992024</v>
      </c>
      <c r="HI19" s="171">
        <f t="shared" si="172"/>
        <v>6.9192526670511993</v>
      </c>
      <c r="HJ19" s="172">
        <f t="shared" si="173"/>
        <v>11.264602780376332</v>
      </c>
      <c r="HK19" s="173">
        <f t="shared" si="174"/>
        <v>7.175521284349391</v>
      </c>
      <c r="HL19" s="172">
        <f t="shared" si="175"/>
        <v>11.681810290760639</v>
      </c>
      <c r="HN19" s="155">
        <f t="shared" si="347"/>
        <v>55.438084784303165</v>
      </c>
      <c r="HO19" s="92">
        <f>'Production Cost Summary'!$C$15/' Margin Analysis'!HN19</f>
        <v>6.1374414596721136</v>
      </c>
      <c r="HP19" s="94">
        <f>'Production Cost Summary'!$D$15/' Margin Analysis'!HN19</f>
        <v>9.5861320258031721</v>
      </c>
      <c r="HQ19" s="171">
        <f t="shared" si="176"/>
        <v>6.4443135326557197</v>
      </c>
      <c r="HR19" s="172">
        <f t="shared" si="177"/>
        <v>10.06543862709333</v>
      </c>
      <c r="HS19" s="171">
        <f t="shared" si="178"/>
        <v>6.7511856056393258</v>
      </c>
      <c r="HT19" s="172">
        <f t="shared" si="179"/>
        <v>10.544745228383491</v>
      </c>
      <c r="HU19" s="171">
        <f t="shared" si="180"/>
        <v>7.0580576786229301</v>
      </c>
      <c r="HV19" s="172">
        <f t="shared" si="181"/>
        <v>11.024051829673647</v>
      </c>
      <c r="HW19" s="171">
        <f t="shared" si="182"/>
        <v>7.3649297516065362</v>
      </c>
      <c r="HX19" s="172">
        <f t="shared" si="183"/>
        <v>11.503358430963806</v>
      </c>
      <c r="HY19" s="171">
        <f t="shared" si="184"/>
        <v>7.6718018245901423</v>
      </c>
      <c r="HZ19" s="172">
        <f t="shared" si="185"/>
        <v>11.982665032253966</v>
      </c>
      <c r="IA19" s="171">
        <f t="shared" si="186"/>
        <v>7.9786738975737483</v>
      </c>
      <c r="IB19" s="172">
        <f t="shared" si="187"/>
        <v>12.461971633544124</v>
      </c>
      <c r="IC19" s="171">
        <f t="shared" si="188"/>
        <v>8.2855459705573544</v>
      </c>
      <c r="ID19" s="172">
        <f t="shared" si="189"/>
        <v>12.941278234834284</v>
      </c>
      <c r="IE19" s="173">
        <f t="shared" si="190"/>
        <v>8.5924180435409578</v>
      </c>
      <c r="IF19" s="172">
        <f t="shared" si="191"/>
        <v>13.420584836124441</v>
      </c>
      <c r="IH19" s="155">
        <f t="shared" si="348"/>
        <v>29.698973991590975</v>
      </c>
      <c r="II19" s="92">
        <f>'Production Cost Summary'!$C$16/' Margin Analysis'!IH19</f>
        <v>9.0949135170958879</v>
      </c>
      <c r="IJ19" s="94">
        <f>'Production Cost Summary'!$D$16/' Margin Analysis'!IH19</f>
        <v>15.53246924054053</v>
      </c>
      <c r="IK19" s="171">
        <f t="shared" si="192"/>
        <v>9.5496591929506831</v>
      </c>
      <c r="IL19" s="172">
        <f t="shared" si="193"/>
        <v>16.309092702567558</v>
      </c>
      <c r="IM19" s="171">
        <f t="shared" si="194"/>
        <v>10.004404868805478</v>
      </c>
      <c r="IN19" s="172">
        <f t="shared" si="195"/>
        <v>17.085716164594587</v>
      </c>
      <c r="IO19" s="171">
        <f t="shared" si="196"/>
        <v>10.45915054466027</v>
      </c>
      <c r="IP19" s="172">
        <f t="shared" si="197"/>
        <v>17.862339626621608</v>
      </c>
      <c r="IQ19" s="171">
        <f t="shared" si="198"/>
        <v>10.913896220515065</v>
      </c>
      <c r="IR19" s="172">
        <f t="shared" si="199"/>
        <v>18.638963088648637</v>
      </c>
      <c r="IS19" s="171">
        <f t="shared" si="200"/>
        <v>11.36864189636986</v>
      </c>
      <c r="IT19" s="172">
        <f t="shared" si="201"/>
        <v>19.415586550675663</v>
      </c>
      <c r="IU19" s="171">
        <f t="shared" si="202"/>
        <v>11.823387572224656</v>
      </c>
      <c r="IV19" s="172">
        <f t="shared" si="203"/>
        <v>20.192210012702692</v>
      </c>
      <c r="IW19" s="171">
        <f t="shared" si="204"/>
        <v>12.278133248079449</v>
      </c>
      <c r="IX19" s="172">
        <f t="shared" si="205"/>
        <v>20.968833474729717</v>
      </c>
      <c r="IY19" s="173">
        <f t="shared" si="206"/>
        <v>12.732878923934242</v>
      </c>
      <c r="IZ19" s="172">
        <f t="shared" si="207"/>
        <v>21.745456936756742</v>
      </c>
      <c r="JB19" s="155">
        <f t="shared" si="349"/>
        <v>55.438084784303165</v>
      </c>
      <c r="JC19" s="92">
        <f>'Production Cost Summary'!$C$17/' Margin Analysis'!JB19</f>
        <v>5.9333903990336889</v>
      </c>
      <c r="JD19" s="94">
        <f>'Production Cost Summary'!$D$17/' Margin Analysis'!JB19</f>
        <v>9.3820809651647465</v>
      </c>
      <c r="JE19" s="171">
        <f t="shared" si="208"/>
        <v>6.2300599189853738</v>
      </c>
      <c r="JF19" s="172">
        <f t="shared" si="209"/>
        <v>9.8511850134229846</v>
      </c>
      <c r="JG19" s="171">
        <f t="shared" si="210"/>
        <v>6.5267294389370587</v>
      </c>
      <c r="JH19" s="172">
        <f t="shared" si="211"/>
        <v>10.320289061681223</v>
      </c>
      <c r="JI19" s="171">
        <f t="shared" si="212"/>
        <v>6.8233989588887418</v>
      </c>
      <c r="JJ19" s="172">
        <f t="shared" si="213"/>
        <v>10.789393109939457</v>
      </c>
      <c r="JK19" s="171">
        <f t="shared" si="214"/>
        <v>7.1200684788404267</v>
      </c>
      <c r="JL19" s="172">
        <f t="shared" si="215"/>
        <v>11.258497158197695</v>
      </c>
      <c r="JM19" s="171">
        <f t="shared" si="216"/>
        <v>7.4167379987921116</v>
      </c>
      <c r="JN19" s="172">
        <f t="shared" si="217"/>
        <v>11.727601206455933</v>
      </c>
      <c r="JO19" s="171">
        <f t="shared" si="218"/>
        <v>7.7134075187437956</v>
      </c>
      <c r="JP19" s="172">
        <f t="shared" si="219"/>
        <v>12.196705254714171</v>
      </c>
      <c r="JQ19" s="171">
        <f t="shared" si="220"/>
        <v>8.0100770386954814</v>
      </c>
      <c r="JR19" s="172">
        <f t="shared" si="221"/>
        <v>12.665809302972409</v>
      </c>
      <c r="JS19" s="173">
        <f t="shared" si="222"/>
        <v>8.3067465586471645</v>
      </c>
      <c r="JT19" s="172">
        <f t="shared" si="223"/>
        <v>13.134913351230644</v>
      </c>
      <c r="JV19" s="155">
        <f t="shared" si="350"/>
        <v>1385.9521196075791</v>
      </c>
      <c r="JW19" s="92">
        <f>'Production Cost Summary'!$C$18/' Margin Analysis'!JV19</f>
        <v>0.2043902029459769</v>
      </c>
      <c r="JX19" s="94">
        <f>'Production Cost Summary'!$D$18/' Margin Analysis'!JV19</f>
        <v>0.34233782559121917</v>
      </c>
      <c r="JY19" s="171">
        <f t="shared" si="224"/>
        <v>0.21460971309327576</v>
      </c>
      <c r="JZ19" s="172">
        <f t="shared" si="225"/>
        <v>0.35945471687078012</v>
      </c>
      <c r="KA19" s="171">
        <f t="shared" si="226"/>
        <v>0.22482922324057461</v>
      </c>
      <c r="KB19" s="172">
        <f t="shared" si="227"/>
        <v>0.37657160815034113</v>
      </c>
      <c r="KC19" s="171">
        <f t="shared" si="228"/>
        <v>0.23504873338787341</v>
      </c>
      <c r="KD19" s="172">
        <f t="shared" si="229"/>
        <v>0.39368849942990203</v>
      </c>
      <c r="KE19" s="171">
        <f t="shared" si="230"/>
        <v>0.24526824353517226</v>
      </c>
      <c r="KF19" s="172">
        <f t="shared" si="231"/>
        <v>0.41080539070946298</v>
      </c>
      <c r="KG19" s="171">
        <f t="shared" si="232"/>
        <v>0.25548775368247112</v>
      </c>
      <c r="KH19" s="172">
        <f t="shared" si="233"/>
        <v>0.42792228198902393</v>
      </c>
      <c r="KI19" s="171">
        <f t="shared" si="234"/>
        <v>0.26570726382977</v>
      </c>
      <c r="KJ19" s="172">
        <f t="shared" si="235"/>
        <v>0.44503917326858494</v>
      </c>
      <c r="KK19" s="171">
        <f t="shared" si="236"/>
        <v>0.27592677397706883</v>
      </c>
      <c r="KL19" s="172">
        <f t="shared" si="237"/>
        <v>0.4621560645481459</v>
      </c>
      <c r="KM19" s="173">
        <f t="shared" si="238"/>
        <v>0.28614628412436766</v>
      </c>
      <c r="KN19" s="172">
        <f t="shared" si="239"/>
        <v>0.47927295582770679</v>
      </c>
      <c r="KP19" s="155">
        <f t="shared" si="351"/>
        <v>1385.9521196075791</v>
      </c>
      <c r="KQ19" s="92">
        <f>'Production Cost Summary'!$C$19/' Margin Analysis'!KP19</f>
        <v>0.22916004492992675</v>
      </c>
      <c r="KR19" s="94">
        <f>'Production Cost Summary'!$D$19/' Margin Analysis'!KP19</f>
        <v>0.36710766757516905</v>
      </c>
      <c r="KS19" s="171">
        <f t="shared" si="240"/>
        <v>0.2406180471764231</v>
      </c>
      <c r="KT19" s="172">
        <f t="shared" si="241"/>
        <v>0.38546305095392752</v>
      </c>
      <c r="KU19" s="171">
        <f t="shared" si="242"/>
        <v>0.25207604942291945</v>
      </c>
      <c r="KV19" s="172">
        <f t="shared" si="243"/>
        <v>0.40381843433268599</v>
      </c>
      <c r="KW19" s="171">
        <f t="shared" si="244"/>
        <v>0.26353405166941574</v>
      </c>
      <c r="KX19" s="172">
        <f t="shared" si="245"/>
        <v>0.42217381771144435</v>
      </c>
      <c r="KY19" s="171">
        <f t="shared" si="246"/>
        <v>0.27499205391591208</v>
      </c>
      <c r="KZ19" s="172">
        <f t="shared" si="247"/>
        <v>0.44052920109020283</v>
      </c>
      <c r="LA19" s="171">
        <f t="shared" si="248"/>
        <v>0.28645005616240843</v>
      </c>
      <c r="LB19" s="172">
        <f t="shared" si="249"/>
        <v>0.4588845844689613</v>
      </c>
      <c r="LC19" s="171">
        <f t="shared" si="250"/>
        <v>0.29790805840890477</v>
      </c>
      <c r="LD19" s="172">
        <f t="shared" si="251"/>
        <v>0.47723996784771977</v>
      </c>
      <c r="LE19" s="171">
        <f t="shared" si="252"/>
        <v>0.30936606065540112</v>
      </c>
      <c r="LF19" s="172">
        <f t="shared" si="253"/>
        <v>0.49559535122647824</v>
      </c>
      <c r="LG19" s="173">
        <f t="shared" si="254"/>
        <v>0.32082406290189741</v>
      </c>
      <c r="LH19" s="172">
        <f t="shared" si="255"/>
        <v>0.51395073460523666</v>
      </c>
      <c r="LJ19" s="155">
        <f t="shared" si="352"/>
        <v>1385.9521196075791</v>
      </c>
      <c r="LK19" s="92">
        <f>'Production Cost Summary'!$C$20/' Margin Analysis'!LJ19</f>
        <v>0.22601080193787026</v>
      </c>
      <c r="LL19" s="94">
        <f>'Production Cost Summary'!$D$20/' Margin Analysis'!LJ19</f>
        <v>0.36395842458311256</v>
      </c>
      <c r="LM19" s="171">
        <f t="shared" si="256"/>
        <v>0.23731134203476378</v>
      </c>
      <c r="LN19" s="172">
        <f t="shared" si="257"/>
        <v>0.38215634581226821</v>
      </c>
      <c r="LO19" s="171">
        <f t="shared" si="258"/>
        <v>0.2486118821316573</v>
      </c>
      <c r="LP19" s="172">
        <f t="shared" si="259"/>
        <v>0.40035426704142385</v>
      </c>
      <c r="LQ19" s="171">
        <f t="shared" si="260"/>
        <v>0.25991242222855077</v>
      </c>
      <c r="LR19" s="172">
        <f t="shared" si="261"/>
        <v>0.41855218827057944</v>
      </c>
      <c r="LS19" s="171">
        <f t="shared" si="262"/>
        <v>0.27121296232544428</v>
      </c>
      <c r="LT19" s="172">
        <f t="shared" si="263"/>
        <v>0.43675010949973508</v>
      </c>
      <c r="LU19" s="171">
        <f t="shared" si="264"/>
        <v>0.28251350242233786</v>
      </c>
      <c r="LV19" s="172">
        <f t="shared" si="265"/>
        <v>0.45494803072889067</v>
      </c>
      <c r="LW19" s="171">
        <f t="shared" si="266"/>
        <v>0.29381404251923138</v>
      </c>
      <c r="LX19" s="172">
        <f t="shared" si="267"/>
        <v>0.47314595195804632</v>
      </c>
      <c r="LY19" s="171">
        <f t="shared" si="268"/>
        <v>0.3051145826161249</v>
      </c>
      <c r="LZ19" s="172">
        <f t="shared" si="269"/>
        <v>0.49134387318720196</v>
      </c>
      <c r="MA19" s="173">
        <f t="shared" si="270"/>
        <v>0.31641512271301836</v>
      </c>
      <c r="MB19" s="172">
        <f t="shared" si="271"/>
        <v>0.50954179441635761</v>
      </c>
      <c r="MD19" s="155">
        <f t="shared" si="353"/>
        <v>49.498289985984968</v>
      </c>
      <c r="ME19" s="92">
        <f>'Production Cost Summary'!$C$21/' Margin Analysis'!MD19</f>
        <v>6.3481851209197346</v>
      </c>
      <c r="MF19" s="94">
        <f>'Production Cost Summary'!$D$21/' Margin Analysis'!MD19</f>
        <v>10.210718554986519</v>
      </c>
      <c r="MG19" s="171">
        <f t="shared" si="272"/>
        <v>6.6655943769657213</v>
      </c>
      <c r="MH19" s="172">
        <f t="shared" si="273"/>
        <v>10.721254482735846</v>
      </c>
      <c r="MI19" s="171">
        <f t="shared" si="274"/>
        <v>6.9830036330117089</v>
      </c>
      <c r="MJ19" s="172">
        <f t="shared" si="275"/>
        <v>11.231790410485171</v>
      </c>
      <c r="MK19" s="171">
        <f t="shared" si="276"/>
        <v>7.3004128890576947</v>
      </c>
      <c r="ML19" s="172">
        <f t="shared" si="277"/>
        <v>11.742326338234497</v>
      </c>
      <c r="MM19" s="171">
        <f t="shared" si="278"/>
        <v>7.6178221451036814</v>
      </c>
      <c r="MN19" s="172">
        <f t="shared" si="279"/>
        <v>12.252862265983822</v>
      </c>
      <c r="MO19" s="171">
        <f t="shared" si="280"/>
        <v>7.9352314011496681</v>
      </c>
      <c r="MP19" s="172">
        <f t="shared" si="281"/>
        <v>12.763398193733149</v>
      </c>
      <c r="MQ19" s="171">
        <f t="shared" si="282"/>
        <v>8.2526406571956556</v>
      </c>
      <c r="MR19" s="172">
        <f t="shared" si="283"/>
        <v>13.273934121482474</v>
      </c>
      <c r="MS19" s="171">
        <f t="shared" si="284"/>
        <v>8.5700499132416414</v>
      </c>
      <c r="MT19" s="172">
        <f t="shared" si="285"/>
        <v>13.784470049231802</v>
      </c>
      <c r="MU19" s="173">
        <f t="shared" si="286"/>
        <v>8.8874591692876272</v>
      </c>
      <c r="MV19" s="172">
        <f t="shared" si="287"/>
        <v>14.295005976981125</v>
      </c>
      <c r="MX19" s="155">
        <f t="shared" si="354"/>
        <v>1385.9521196075791</v>
      </c>
      <c r="MY19" s="92">
        <f>'Production Cost Summary'!$C$22/' Margin Analysis'!MX19</f>
        <v>0.24693117832735881</v>
      </c>
      <c r="MZ19" s="94">
        <f>'Production Cost Summary'!$D$22/' Margin Analysis'!MX19</f>
        <v>0.38487880097260113</v>
      </c>
      <c r="NA19" s="171">
        <f t="shared" si="288"/>
        <v>0.25927773724372677</v>
      </c>
      <c r="NB19" s="172">
        <f t="shared" si="289"/>
        <v>0.40412274102123119</v>
      </c>
      <c r="NC19" s="171">
        <f t="shared" si="290"/>
        <v>0.2716242961600947</v>
      </c>
      <c r="ND19" s="172">
        <f t="shared" si="291"/>
        <v>0.42336668106986131</v>
      </c>
      <c r="NE19" s="171">
        <f t="shared" si="292"/>
        <v>0.28397085507646258</v>
      </c>
      <c r="NF19" s="172">
        <f t="shared" si="293"/>
        <v>0.44261062111849125</v>
      </c>
      <c r="NG19" s="171">
        <f t="shared" si="294"/>
        <v>0.29631741399283057</v>
      </c>
      <c r="NH19" s="172">
        <f t="shared" si="295"/>
        <v>0.46185456116712131</v>
      </c>
      <c r="NI19" s="171">
        <f t="shared" si="296"/>
        <v>0.3086639729091985</v>
      </c>
      <c r="NJ19" s="172">
        <f t="shared" si="297"/>
        <v>0.48109850121575143</v>
      </c>
      <c r="NK19" s="171">
        <f t="shared" si="298"/>
        <v>0.32101053182556644</v>
      </c>
      <c r="NL19" s="172">
        <f t="shared" si="299"/>
        <v>0.50034244126438154</v>
      </c>
      <c r="NM19" s="171">
        <f t="shared" si="300"/>
        <v>0.33335709074193443</v>
      </c>
      <c r="NN19" s="172">
        <f t="shared" si="301"/>
        <v>0.5195863813130116</v>
      </c>
      <c r="NO19" s="173">
        <f t="shared" si="302"/>
        <v>0.3457036496583023</v>
      </c>
      <c r="NP19" s="172">
        <f t="shared" si="303"/>
        <v>0.53883032136164155</v>
      </c>
      <c r="NR19" s="155">
        <f t="shared" si="355"/>
        <v>1187.9589596636392</v>
      </c>
      <c r="NS19" s="92">
        <f>'Production Cost Summary'!$C$23/' Margin Analysis'!NR19</f>
        <v>0.25404870895998966</v>
      </c>
      <c r="NT19" s="94">
        <f>'Production Cost Summary'!$D$23/' Margin Analysis'!NR19</f>
        <v>0.41498760204610563</v>
      </c>
      <c r="NU19" s="171">
        <f t="shared" si="304"/>
        <v>0.26675114440798914</v>
      </c>
      <c r="NV19" s="172">
        <f t="shared" si="305"/>
        <v>0.43573698214841095</v>
      </c>
      <c r="NW19" s="171">
        <f t="shared" si="306"/>
        <v>0.27945357985598862</v>
      </c>
      <c r="NX19" s="172">
        <f t="shared" si="307"/>
        <v>0.4564863622507162</v>
      </c>
      <c r="NY19" s="171">
        <f t="shared" si="308"/>
        <v>0.2921560153039881</v>
      </c>
      <c r="NZ19" s="172">
        <f t="shared" si="309"/>
        <v>0.47723574235302146</v>
      </c>
      <c r="OA19" s="171">
        <f t="shared" si="310"/>
        <v>0.30485845075198759</v>
      </c>
      <c r="OB19" s="172">
        <f t="shared" si="311"/>
        <v>0.49798512245532672</v>
      </c>
      <c r="OC19" s="171">
        <f t="shared" si="312"/>
        <v>0.31756088619998707</v>
      </c>
      <c r="OD19" s="172">
        <f t="shared" si="313"/>
        <v>0.51873450255763198</v>
      </c>
      <c r="OE19" s="171">
        <f t="shared" si="314"/>
        <v>0.33026332164798655</v>
      </c>
      <c r="OF19" s="172">
        <f t="shared" si="315"/>
        <v>0.5394838826599373</v>
      </c>
      <c r="OG19" s="171">
        <f t="shared" si="316"/>
        <v>0.34296575709598603</v>
      </c>
      <c r="OH19" s="172">
        <f t="shared" si="317"/>
        <v>0.56023326276224261</v>
      </c>
      <c r="OI19" s="173">
        <f t="shared" si="318"/>
        <v>0.35566819254398552</v>
      </c>
      <c r="OJ19" s="172">
        <f t="shared" si="319"/>
        <v>0.58098264286454782</v>
      </c>
      <c r="OL19" s="155">
        <f t="shared" si="356"/>
        <v>791.97263977575949</v>
      </c>
      <c r="OM19" s="92">
        <f>'Production Cost Summary'!$C$24/' Margin Analysis'!OL19</f>
        <v>0.37114516996853048</v>
      </c>
      <c r="ON19" s="94">
        <f>'Production Cost Summary'!$D$24/' Margin Analysis'!OL19</f>
        <v>0.61255350959770449</v>
      </c>
      <c r="OO19" s="171">
        <f t="shared" si="320"/>
        <v>0.38970242846695702</v>
      </c>
      <c r="OP19" s="172">
        <f t="shared" si="321"/>
        <v>0.6431811850775897</v>
      </c>
      <c r="OQ19" s="171">
        <f t="shared" si="322"/>
        <v>0.40825968696538356</v>
      </c>
      <c r="OR19" s="172">
        <f t="shared" si="323"/>
        <v>0.67380886055747502</v>
      </c>
      <c r="OS19" s="171">
        <f t="shared" si="324"/>
        <v>0.42681694546380999</v>
      </c>
      <c r="OT19" s="172">
        <f t="shared" si="325"/>
        <v>0.70443653603736012</v>
      </c>
      <c r="OU19" s="171">
        <f t="shared" si="326"/>
        <v>0.44537420396223654</v>
      </c>
      <c r="OV19" s="172">
        <f t="shared" si="327"/>
        <v>0.73506421151724533</v>
      </c>
      <c r="OW19" s="171">
        <f t="shared" si="328"/>
        <v>0.46393146246066308</v>
      </c>
      <c r="OX19" s="172">
        <f t="shared" si="329"/>
        <v>0.76569188699713064</v>
      </c>
      <c r="OY19" s="171">
        <f t="shared" si="330"/>
        <v>0.48248872095908962</v>
      </c>
      <c r="OZ19" s="172">
        <f t="shared" si="331"/>
        <v>0.79631956247701585</v>
      </c>
      <c r="PA19" s="171">
        <f t="shared" si="332"/>
        <v>0.50104597945751617</v>
      </c>
      <c r="PB19" s="172">
        <f t="shared" si="333"/>
        <v>0.82694723795690117</v>
      </c>
      <c r="PC19" s="173">
        <f t="shared" si="334"/>
        <v>0.51960323795594265</v>
      </c>
      <c r="PD19" s="172">
        <f t="shared" si="335"/>
        <v>0.85757491343678627</v>
      </c>
    </row>
    <row r="20" spans="2:420" ht="26" thickBot="1" x14ac:dyDescent="0.8">
      <c r="B20" s="156">
        <f t="shared" si="336"/>
        <v>41.578563588227375</v>
      </c>
      <c r="C20" s="96">
        <f>'Production Cost Summary'!$C$4/' Margin Analysis'!B20</f>
        <v>9.6164216724699596</v>
      </c>
      <c r="D20" s="168">
        <f>'Production Cost Summary'!$D$4/' Margin Analysis'!B20</f>
        <v>14.214675760644703</v>
      </c>
      <c r="E20" s="186">
        <f t="shared" si="0"/>
        <v>10.097242756093458</v>
      </c>
      <c r="F20" s="187">
        <f t="shared" si="1"/>
        <v>14.925409548676939</v>
      </c>
      <c r="G20" s="186">
        <f t="shared" si="2"/>
        <v>10.578063839716956</v>
      </c>
      <c r="H20" s="187">
        <f t="shared" si="3"/>
        <v>15.636143336709175</v>
      </c>
      <c r="I20" s="186">
        <f t="shared" si="4"/>
        <v>11.058884923340452</v>
      </c>
      <c r="J20" s="187">
        <f t="shared" si="5"/>
        <v>16.346877124741408</v>
      </c>
      <c r="K20" s="186">
        <f t="shared" si="6"/>
        <v>11.539706006963952</v>
      </c>
      <c r="L20" s="187">
        <f t="shared" si="7"/>
        <v>17.057610912773644</v>
      </c>
      <c r="M20" s="186">
        <f t="shared" si="8"/>
        <v>12.02052709058745</v>
      </c>
      <c r="N20" s="187">
        <f t="shared" si="9"/>
        <v>17.768344700805876</v>
      </c>
      <c r="O20" s="186">
        <f t="shared" si="10"/>
        <v>12.501348174210948</v>
      </c>
      <c r="P20" s="187">
        <f t="shared" si="11"/>
        <v>18.479078488838113</v>
      </c>
      <c r="Q20" s="186">
        <f t="shared" si="12"/>
        <v>12.982169257834446</v>
      </c>
      <c r="R20" s="187">
        <f t="shared" si="13"/>
        <v>19.189812276870349</v>
      </c>
      <c r="S20" s="188">
        <f t="shared" si="14"/>
        <v>13.462990341457942</v>
      </c>
      <c r="T20" s="187">
        <f t="shared" si="15"/>
        <v>19.900546064902581</v>
      </c>
      <c r="V20" s="156">
        <f t="shared" si="337"/>
        <v>58.209989023518325</v>
      </c>
      <c r="W20" s="96">
        <f>'Production Cost Summary'!$C$5/' Margin Analysis'!V20</f>
        <v>5.7552441706293109</v>
      </c>
      <c r="X20" s="98">
        <f>'Production Cost Summary'!$D$5/' Margin Analysis'!V20</f>
        <v>9.0397113764684125</v>
      </c>
      <c r="Y20" s="186">
        <f t="shared" si="16"/>
        <v>6.0430063791607767</v>
      </c>
      <c r="Z20" s="187">
        <f t="shared" si="17"/>
        <v>9.4916969452918334</v>
      </c>
      <c r="AA20" s="186">
        <f t="shared" si="18"/>
        <v>6.3307685876922424</v>
      </c>
      <c r="AB20" s="187">
        <f t="shared" si="19"/>
        <v>9.9436825141152543</v>
      </c>
      <c r="AC20" s="186">
        <f t="shared" si="20"/>
        <v>6.6185307962237072</v>
      </c>
      <c r="AD20" s="187">
        <f t="shared" si="21"/>
        <v>10.395668082938673</v>
      </c>
      <c r="AE20" s="186">
        <f t="shared" si="22"/>
        <v>6.9062930047551729</v>
      </c>
      <c r="AF20" s="187">
        <f t="shared" si="23"/>
        <v>10.847653651762094</v>
      </c>
      <c r="AG20" s="186">
        <f t="shared" si="24"/>
        <v>7.1940552132866387</v>
      </c>
      <c r="AH20" s="187">
        <f t="shared" si="25"/>
        <v>11.299639220585515</v>
      </c>
      <c r="AI20" s="186">
        <f t="shared" si="26"/>
        <v>7.4818174218181044</v>
      </c>
      <c r="AJ20" s="187">
        <f t="shared" si="27"/>
        <v>11.751624789408936</v>
      </c>
      <c r="AK20" s="186">
        <f t="shared" si="28"/>
        <v>7.7695796303495701</v>
      </c>
      <c r="AL20" s="187">
        <f t="shared" si="29"/>
        <v>12.203610358232357</v>
      </c>
      <c r="AM20" s="188">
        <f t="shared" si="30"/>
        <v>8.0573418388810349</v>
      </c>
      <c r="AN20" s="187">
        <f t="shared" si="31"/>
        <v>12.655595927055776</v>
      </c>
      <c r="AP20" s="156">
        <f t="shared" si="338"/>
        <v>41.578563588227375</v>
      </c>
      <c r="AQ20" s="96">
        <f>'Production Cost Summary'!$C$6/' Margin Analysis'!AP20</f>
        <v>6.9286376232960638</v>
      </c>
      <c r="AR20" s="98">
        <f>'Production Cost Summary'!$D$6/' Margin Analysis'!AP20</f>
        <v>11.526891711470805</v>
      </c>
      <c r="AS20" s="186">
        <f t="shared" si="32"/>
        <v>7.2750695044608671</v>
      </c>
      <c r="AT20" s="187">
        <f t="shared" si="33"/>
        <v>12.103236297044345</v>
      </c>
      <c r="AU20" s="186">
        <f t="shared" si="34"/>
        <v>7.6215013856256704</v>
      </c>
      <c r="AV20" s="187">
        <f t="shared" si="35"/>
        <v>12.679580882617886</v>
      </c>
      <c r="AW20" s="186">
        <f t="shared" si="36"/>
        <v>7.9679332667904728</v>
      </c>
      <c r="AX20" s="187">
        <f t="shared" si="37"/>
        <v>13.255925468191425</v>
      </c>
      <c r="AY20" s="186">
        <f t="shared" si="38"/>
        <v>8.3143651479552769</v>
      </c>
      <c r="AZ20" s="187">
        <f t="shared" si="39"/>
        <v>13.832270053764965</v>
      </c>
      <c r="BA20" s="186">
        <f t="shared" si="40"/>
        <v>8.6607970291200793</v>
      </c>
      <c r="BB20" s="187">
        <f t="shared" si="41"/>
        <v>14.408614639338506</v>
      </c>
      <c r="BC20" s="186">
        <f t="shared" si="42"/>
        <v>9.0072289102848835</v>
      </c>
      <c r="BD20" s="187">
        <f t="shared" si="43"/>
        <v>14.984959224912046</v>
      </c>
      <c r="BE20" s="186">
        <f t="shared" si="44"/>
        <v>9.3536607914496859</v>
      </c>
      <c r="BF20" s="187">
        <f t="shared" si="45"/>
        <v>15.561303810485589</v>
      </c>
      <c r="BG20" s="188">
        <f t="shared" si="46"/>
        <v>9.7000926726144883</v>
      </c>
      <c r="BH20" s="187">
        <f t="shared" si="47"/>
        <v>16.137648396059127</v>
      </c>
      <c r="BJ20" s="156">
        <f t="shared" si="339"/>
        <v>120.57783440585935</v>
      </c>
      <c r="BK20" s="96">
        <f>'Production Cost Summary'!$C$7/' Margin Analysis'!BJ20</f>
        <v>2.4538241332490061</v>
      </c>
      <c r="BL20" s="98">
        <f>'Production Cost Summary'!$D$7/' Margin Analysis'!BJ20</f>
        <v>4.0417644121855112</v>
      </c>
      <c r="BM20" s="186">
        <f t="shared" si="48"/>
        <v>2.5765153399114564</v>
      </c>
      <c r="BN20" s="187">
        <f t="shared" si="49"/>
        <v>4.2438526327947868</v>
      </c>
      <c r="BO20" s="186">
        <f t="shared" si="50"/>
        <v>2.6992065465739068</v>
      </c>
      <c r="BP20" s="187">
        <f t="shared" si="51"/>
        <v>4.4459408534040623</v>
      </c>
      <c r="BQ20" s="186">
        <f t="shared" si="52"/>
        <v>2.8218977532363567</v>
      </c>
      <c r="BR20" s="187">
        <f t="shared" si="53"/>
        <v>4.6480290740133379</v>
      </c>
      <c r="BS20" s="186">
        <f t="shared" si="54"/>
        <v>2.9445889598988071</v>
      </c>
      <c r="BT20" s="187">
        <f t="shared" si="55"/>
        <v>4.8501172946226134</v>
      </c>
      <c r="BU20" s="186">
        <f t="shared" si="56"/>
        <v>3.0672801665612575</v>
      </c>
      <c r="BV20" s="187">
        <f t="shared" si="57"/>
        <v>5.052205515231889</v>
      </c>
      <c r="BW20" s="186">
        <f t="shared" si="58"/>
        <v>3.1899713732237078</v>
      </c>
      <c r="BX20" s="187">
        <f t="shared" si="59"/>
        <v>5.2542937358411645</v>
      </c>
      <c r="BY20" s="186">
        <f t="shared" si="60"/>
        <v>3.3126625798861582</v>
      </c>
      <c r="BZ20" s="187">
        <f t="shared" si="61"/>
        <v>5.4563819564504401</v>
      </c>
      <c r="CA20" s="188">
        <f t="shared" si="62"/>
        <v>3.4353537865486081</v>
      </c>
      <c r="CB20" s="187">
        <f t="shared" si="63"/>
        <v>5.6584701770597157</v>
      </c>
      <c r="CD20" s="156">
        <f t="shared" si="340"/>
        <v>120.57783440585935</v>
      </c>
      <c r="CE20" s="96">
        <f>'Production Cost Summary'!$C$8/' Margin Analysis'!CD20</f>
        <v>4.8426031440785744</v>
      </c>
      <c r="CF20" s="98">
        <f>'Production Cost Summary'!$D$8/' Margin Analysis'!CD20</f>
        <v>6.4305434230150791</v>
      </c>
      <c r="CG20" s="186">
        <f t="shared" si="64"/>
        <v>5.0847333012825029</v>
      </c>
      <c r="CH20" s="187">
        <f t="shared" si="65"/>
        <v>6.7520705941658337</v>
      </c>
      <c r="CI20" s="186">
        <f t="shared" si="66"/>
        <v>5.3268634584864323</v>
      </c>
      <c r="CJ20" s="187">
        <f t="shared" si="67"/>
        <v>7.0735977653165873</v>
      </c>
      <c r="CK20" s="186">
        <f t="shared" si="68"/>
        <v>5.5689936156903599</v>
      </c>
      <c r="CL20" s="187">
        <f t="shared" si="69"/>
        <v>7.3951249364673401</v>
      </c>
      <c r="CM20" s="186">
        <f t="shared" si="70"/>
        <v>5.8111237728942893</v>
      </c>
      <c r="CN20" s="187">
        <f t="shared" si="71"/>
        <v>7.7166521076180947</v>
      </c>
      <c r="CO20" s="186">
        <f t="shared" si="72"/>
        <v>6.0532539300982178</v>
      </c>
      <c r="CP20" s="187">
        <f t="shared" si="73"/>
        <v>8.0381792787688493</v>
      </c>
      <c r="CQ20" s="186">
        <f t="shared" si="74"/>
        <v>6.2953840873021472</v>
      </c>
      <c r="CR20" s="187">
        <f t="shared" si="75"/>
        <v>8.359706449919603</v>
      </c>
      <c r="CS20" s="186">
        <f t="shared" si="76"/>
        <v>6.5375142445060757</v>
      </c>
      <c r="CT20" s="187">
        <f t="shared" si="77"/>
        <v>8.6812336210703567</v>
      </c>
      <c r="CU20" s="188">
        <f t="shared" si="78"/>
        <v>6.7796444017100042</v>
      </c>
      <c r="CV20" s="187">
        <f t="shared" si="79"/>
        <v>9.0027607922211104</v>
      </c>
      <c r="CX20" s="156">
        <f t="shared" si="341"/>
        <v>41.578563588227375</v>
      </c>
      <c r="CY20" s="96">
        <f>'Production Cost Summary'!$C$9/' Margin Analysis'!CX20</f>
        <v>7.0580408430244965</v>
      </c>
      <c r="CZ20" s="98">
        <f>'Production Cost Summary'!$D$9/' Margin Analysis'!CX20</f>
        <v>11.656294931199239</v>
      </c>
      <c r="DA20" s="186">
        <f t="shared" si="80"/>
        <v>7.4109428851757215</v>
      </c>
      <c r="DB20" s="187">
        <f t="shared" si="81"/>
        <v>12.239109677759203</v>
      </c>
      <c r="DC20" s="186">
        <f t="shared" si="82"/>
        <v>7.7638449273269465</v>
      </c>
      <c r="DD20" s="187">
        <f t="shared" si="83"/>
        <v>12.821924424319164</v>
      </c>
      <c r="DE20" s="186">
        <f t="shared" si="84"/>
        <v>8.1167469694781698</v>
      </c>
      <c r="DF20" s="187">
        <f t="shared" si="85"/>
        <v>13.404739170879123</v>
      </c>
      <c r="DG20" s="186">
        <f t="shared" si="86"/>
        <v>8.4696490116293948</v>
      </c>
      <c r="DH20" s="187">
        <f t="shared" si="87"/>
        <v>13.987553917439087</v>
      </c>
      <c r="DI20" s="186">
        <f t="shared" si="88"/>
        <v>8.8225510537806215</v>
      </c>
      <c r="DJ20" s="187">
        <f t="shared" si="89"/>
        <v>14.57036866399905</v>
      </c>
      <c r="DK20" s="186">
        <f t="shared" si="90"/>
        <v>9.1754530959318465</v>
      </c>
      <c r="DL20" s="187">
        <f t="shared" si="91"/>
        <v>15.153183410559011</v>
      </c>
      <c r="DM20" s="186">
        <f t="shared" si="92"/>
        <v>9.5283551380830716</v>
      </c>
      <c r="DN20" s="187">
        <f t="shared" si="93"/>
        <v>15.735998157118974</v>
      </c>
      <c r="DO20" s="188">
        <f t="shared" si="94"/>
        <v>9.8812571802342948</v>
      </c>
      <c r="DP20" s="187">
        <f t="shared" si="95"/>
        <v>16.318812903678936</v>
      </c>
      <c r="DR20" s="156">
        <f t="shared" si="342"/>
        <v>41.578563588227375</v>
      </c>
      <c r="DS20" s="96">
        <f>'Production Cost Summary'!$C$10/' Margin Analysis'!DR20</f>
        <v>7.1927043238376092</v>
      </c>
      <c r="DT20" s="98">
        <f>'Production Cost Summary'!$D$10/' Margin Analysis'!DR20</f>
        <v>11.790958412012351</v>
      </c>
      <c r="DU20" s="186">
        <f t="shared" si="96"/>
        <v>7.5523395400294904</v>
      </c>
      <c r="DV20" s="187">
        <f t="shared" si="97"/>
        <v>12.380506332612969</v>
      </c>
      <c r="DW20" s="186">
        <f t="shared" si="98"/>
        <v>7.9119747562213707</v>
      </c>
      <c r="DX20" s="187">
        <f t="shared" si="99"/>
        <v>12.970054253213588</v>
      </c>
      <c r="DY20" s="186">
        <f t="shared" si="100"/>
        <v>8.2716099724132501</v>
      </c>
      <c r="DZ20" s="187">
        <f t="shared" si="101"/>
        <v>13.559602173814202</v>
      </c>
      <c r="EA20" s="186">
        <f t="shared" si="102"/>
        <v>8.6312451886051313</v>
      </c>
      <c r="EB20" s="187">
        <f t="shared" si="103"/>
        <v>14.149150094414821</v>
      </c>
      <c r="EC20" s="186">
        <f t="shared" si="104"/>
        <v>8.9908804047970108</v>
      </c>
      <c r="ED20" s="187">
        <f t="shared" si="105"/>
        <v>14.738698015015439</v>
      </c>
      <c r="EE20" s="186">
        <f t="shared" si="106"/>
        <v>9.350515620988892</v>
      </c>
      <c r="EF20" s="187">
        <f t="shared" si="107"/>
        <v>15.328245935616057</v>
      </c>
      <c r="EG20" s="186">
        <f t="shared" si="108"/>
        <v>9.7101508371807732</v>
      </c>
      <c r="EH20" s="187">
        <f t="shared" si="109"/>
        <v>15.917793856216676</v>
      </c>
      <c r="EI20" s="188">
        <f t="shared" si="110"/>
        <v>10.069786053372653</v>
      </c>
      <c r="EJ20" s="187">
        <f t="shared" si="111"/>
        <v>16.507341776817292</v>
      </c>
      <c r="EL20" s="156">
        <f t="shared" si="343"/>
        <v>66.5257017411638</v>
      </c>
      <c r="EM20" s="96">
        <f>'Production Cost Summary'!$C$11/' Margin Analysis'!EL20</f>
        <v>5.4986312120876955</v>
      </c>
      <c r="EN20" s="98">
        <f>'Production Cost Summary'!$D$11/' Margin Analysis'!EL20</f>
        <v>8.3725400171969095</v>
      </c>
      <c r="EO20" s="186">
        <f t="shared" si="112"/>
        <v>5.7735627726920802</v>
      </c>
      <c r="EP20" s="187">
        <f t="shared" si="113"/>
        <v>8.7911670180567558</v>
      </c>
      <c r="EQ20" s="186">
        <f t="shared" si="114"/>
        <v>6.0484943332964658</v>
      </c>
      <c r="ER20" s="187">
        <f t="shared" si="115"/>
        <v>9.2097940189166021</v>
      </c>
      <c r="ES20" s="186">
        <f t="shared" si="116"/>
        <v>6.3234258939008496</v>
      </c>
      <c r="ET20" s="187">
        <f t="shared" si="117"/>
        <v>9.6284210197764448</v>
      </c>
      <c r="EU20" s="186">
        <f t="shared" si="118"/>
        <v>6.5983574545052344</v>
      </c>
      <c r="EV20" s="187">
        <f t="shared" si="119"/>
        <v>10.047048020636291</v>
      </c>
      <c r="EW20" s="186">
        <f t="shared" si="120"/>
        <v>6.8732890151096191</v>
      </c>
      <c r="EX20" s="187">
        <f t="shared" si="121"/>
        <v>10.465675021496137</v>
      </c>
      <c r="EY20" s="186">
        <f t="shared" si="122"/>
        <v>7.1482205757140047</v>
      </c>
      <c r="EZ20" s="187">
        <f t="shared" si="123"/>
        <v>10.884302022355984</v>
      </c>
      <c r="FA20" s="186">
        <f t="shared" si="124"/>
        <v>7.4231521363183894</v>
      </c>
      <c r="FB20" s="187">
        <f t="shared" si="125"/>
        <v>11.302929023215828</v>
      </c>
      <c r="FC20" s="188">
        <f t="shared" si="126"/>
        <v>7.6980836969227733</v>
      </c>
      <c r="FD20" s="187">
        <f t="shared" si="127"/>
        <v>11.721556024075673</v>
      </c>
      <c r="FF20" s="156">
        <f t="shared" si="344"/>
        <v>58.209989023518325</v>
      </c>
      <c r="FG20" s="96">
        <f>'Production Cost Summary'!$C$12/' Margin Analysis'!FF20</f>
        <v>5.4032066536368122</v>
      </c>
      <c r="FH20" s="98">
        <f>'Production Cost Summary'!$D$12/' Margin Analysis'!FF20</f>
        <v>8.6876738594759129</v>
      </c>
      <c r="FI20" s="186">
        <f t="shared" si="128"/>
        <v>5.6733669863186531</v>
      </c>
      <c r="FJ20" s="187">
        <f t="shared" si="129"/>
        <v>9.122057552449709</v>
      </c>
      <c r="FK20" s="186">
        <f t="shared" si="130"/>
        <v>5.943527319000494</v>
      </c>
      <c r="FL20" s="187">
        <f t="shared" si="131"/>
        <v>9.556441245423505</v>
      </c>
      <c r="FM20" s="186">
        <f t="shared" si="132"/>
        <v>6.2136876516823332</v>
      </c>
      <c r="FN20" s="187">
        <f t="shared" si="133"/>
        <v>9.9908249383972993</v>
      </c>
      <c r="FO20" s="186">
        <f t="shared" si="134"/>
        <v>6.4838479843641741</v>
      </c>
      <c r="FP20" s="187">
        <f t="shared" si="135"/>
        <v>10.425208631371095</v>
      </c>
      <c r="FQ20" s="186">
        <f t="shared" si="136"/>
        <v>6.754008317046015</v>
      </c>
      <c r="FR20" s="187">
        <f t="shared" si="137"/>
        <v>10.859592324344892</v>
      </c>
      <c r="FS20" s="186">
        <f t="shared" si="138"/>
        <v>7.0241686497278559</v>
      </c>
      <c r="FT20" s="187">
        <f t="shared" si="139"/>
        <v>11.293976017318688</v>
      </c>
      <c r="FU20" s="186">
        <f t="shared" si="140"/>
        <v>7.2943289824096968</v>
      </c>
      <c r="FV20" s="187">
        <f t="shared" si="141"/>
        <v>11.728359710292484</v>
      </c>
      <c r="FW20" s="188">
        <f t="shared" si="142"/>
        <v>7.5644893150915369</v>
      </c>
      <c r="FX20" s="187">
        <f t="shared" si="143"/>
        <v>12.162743403266278</v>
      </c>
      <c r="FZ20" s="156">
        <f t="shared" si="345"/>
        <v>62.367845382341052</v>
      </c>
      <c r="GA20" s="96">
        <f>'Production Cost Summary'!$C$13/' Margin Analysis'!FZ20</f>
        <v>4.463202124324396</v>
      </c>
      <c r="GB20" s="98">
        <f>'Production Cost Summary'!$D$13/' Margin Analysis'!FZ20</f>
        <v>7.5287048497742246</v>
      </c>
      <c r="GC20" s="186">
        <f t="shared" si="144"/>
        <v>4.6863622305406158</v>
      </c>
      <c r="GD20" s="187">
        <f t="shared" si="145"/>
        <v>7.9051400922629362</v>
      </c>
      <c r="GE20" s="186">
        <f t="shared" si="146"/>
        <v>4.9095223367568357</v>
      </c>
      <c r="GF20" s="187">
        <f t="shared" si="147"/>
        <v>8.281575334751647</v>
      </c>
      <c r="GG20" s="186">
        <f t="shared" si="148"/>
        <v>5.1326824429730546</v>
      </c>
      <c r="GH20" s="187">
        <f t="shared" si="149"/>
        <v>8.6580105772403577</v>
      </c>
      <c r="GI20" s="186">
        <f t="shared" si="150"/>
        <v>5.3558425491892754</v>
      </c>
      <c r="GJ20" s="187">
        <f t="shared" si="151"/>
        <v>9.0344458197290685</v>
      </c>
      <c r="GK20" s="186">
        <f t="shared" si="152"/>
        <v>5.5790026554054952</v>
      </c>
      <c r="GL20" s="187">
        <f t="shared" si="153"/>
        <v>9.410881062217781</v>
      </c>
      <c r="GM20" s="186">
        <f t="shared" si="154"/>
        <v>5.8021627616217151</v>
      </c>
      <c r="GN20" s="187">
        <f t="shared" si="155"/>
        <v>9.7873163047064917</v>
      </c>
      <c r="GO20" s="186">
        <f t="shared" si="156"/>
        <v>6.0253228678379349</v>
      </c>
      <c r="GP20" s="187">
        <f t="shared" si="157"/>
        <v>10.163751547195204</v>
      </c>
      <c r="GQ20" s="188">
        <f t="shared" si="158"/>
        <v>6.2484829740541539</v>
      </c>
      <c r="GR20" s="187">
        <f t="shared" si="159"/>
        <v>10.540186789683913</v>
      </c>
      <c r="GT20" s="156">
        <f t="shared" si="346"/>
        <v>62.367845382341052</v>
      </c>
      <c r="GU20" s="96">
        <f>'Production Cost Summary'!$C$14/' Margin Analysis'!GT20</f>
        <v>4.8813069961560478</v>
      </c>
      <c r="GV20" s="98">
        <f>'Production Cost Summary'!$D$14/' Margin Analysis'!GT20</f>
        <v>7.9468097216058773</v>
      </c>
      <c r="GW20" s="186">
        <f t="shared" si="160"/>
        <v>5.1253723459638501</v>
      </c>
      <c r="GX20" s="187">
        <f t="shared" si="161"/>
        <v>8.3441502076861713</v>
      </c>
      <c r="GY20" s="186">
        <f t="shared" si="162"/>
        <v>5.3694376957716532</v>
      </c>
      <c r="GZ20" s="187">
        <f t="shared" si="163"/>
        <v>8.7414906937664654</v>
      </c>
      <c r="HA20" s="186">
        <f t="shared" si="164"/>
        <v>5.6135030455794546</v>
      </c>
      <c r="HB20" s="187">
        <f t="shared" si="165"/>
        <v>9.1388311798467576</v>
      </c>
      <c r="HC20" s="186">
        <f t="shared" si="166"/>
        <v>5.8575683953872568</v>
      </c>
      <c r="HD20" s="187">
        <f t="shared" si="167"/>
        <v>9.5361716659270517</v>
      </c>
      <c r="HE20" s="186">
        <f t="shared" si="168"/>
        <v>6.10163374519506</v>
      </c>
      <c r="HF20" s="187">
        <f t="shared" si="169"/>
        <v>9.9335121520073457</v>
      </c>
      <c r="HG20" s="186">
        <f t="shared" si="170"/>
        <v>6.3456990950028622</v>
      </c>
      <c r="HH20" s="187">
        <f t="shared" si="171"/>
        <v>10.330852638087642</v>
      </c>
      <c r="HI20" s="186">
        <f t="shared" si="172"/>
        <v>6.5897644448106654</v>
      </c>
      <c r="HJ20" s="187">
        <f t="shared" si="173"/>
        <v>10.728193124167936</v>
      </c>
      <c r="HK20" s="188">
        <f t="shared" si="174"/>
        <v>6.8338297946184667</v>
      </c>
      <c r="HL20" s="187">
        <f t="shared" si="175"/>
        <v>11.125533610248228</v>
      </c>
      <c r="HN20" s="156">
        <f t="shared" si="347"/>
        <v>58.209989023518325</v>
      </c>
      <c r="HO20" s="96">
        <f>'Production Cost Summary'!$C$15/' Margin Analysis'!HN20</f>
        <v>5.8451823425448692</v>
      </c>
      <c r="HP20" s="98">
        <f>'Production Cost Summary'!$D$15/' Margin Analysis'!HN20</f>
        <v>9.1296495483839717</v>
      </c>
      <c r="HQ20" s="186">
        <f t="shared" si="176"/>
        <v>6.1374414596721127</v>
      </c>
      <c r="HR20" s="187">
        <f t="shared" si="177"/>
        <v>9.5861320258031704</v>
      </c>
      <c r="HS20" s="186">
        <f t="shared" si="178"/>
        <v>6.4297005767993562</v>
      </c>
      <c r="HT20" s="187">
        <f t="shared" si="179"/>
        <v>10.042614503222369</v>
      </c>
      <c r="HU20" s="186">
        <f t="shared" si="180"/>
        <v>6.7219596939265989</v>
      </c>
      <c r="HV20" s="187">
        <f t="shared" si="181"/>
        <v>10.499096980641566</v>
      </c>
      <c r="HW20" s="186">
        <f t="shared" si="182"/>
        <v>7.0142188110538433</v>
      </c>
      <c r="HX20" s="187">
        <f t="shared" si="183"/>
        <v>10.955579458060766</v>
      </c>
      <c r="HY20" s="186">
        <f t="shared" si="184"/>
        <v>7.3064779281810868</v>
      </c>
      <c r="HZ20" s="187">
        <f t="shared" si="185"/>
        <v>11.412061935479965</v>
      </c>
      <c r="IA20" s="186">
        <f t="shared" si="186"/>
        <v>7.5987370453083303</v>
      </c>
      <c r="IB20" s="187">
        <f t="shared" si="187"/>
        <v>11.868544412899164</v>
      </c>
      <c r="IC20" s="186">
        <f t="shared" si="188"/>
        <v>7.8909961624355738</v>
      </c>
      <c r="ID20" s="187">
        <f t="shared" si="189"/>
        <v>12.325026890318362</v>
      </c>
      <c r="IE20" s="188">
        <f t="shared" si="190"/>
        <v>8.1832552795628164</v>
      </c>
      <c r="IF20" s="187">
        <f t="shared" si="191"/>
        <v>12.781509367737559</v>
      </c>
      <c r="IH20" s="156">
        <f t="shared" si="348"/>
        <v>31.183922691170526</v>
      </c>
      <c r="II20" s="96">
        <f>'Production Cost Summary'!$C$16/' Margin Analysis'!IH20</f>
        <v>8.6618223972341788</v>
      </c>
      <c r="IJ20" s="98">
        <f>'Production Cost Summary'!$D$16/' Margin Analysis'!IH20</f>
        <v>14.792827848133836</v>
      </c>
      <c r="IK20" s="186">
        <f t="shared" si="192"/>
        <v>9.0949135170958879</v>
      </c>
      <c r="IL20" s="187">
        <f t="shared" si="193"/>
        <v>15.532469240540529</v>
      </c>
      <c r="IM20" s="186">
        <f t="shared" si="194"/>
        <v>9.528004636957597</v>
      </c>
      <c r="IN20" s="187">
        <f t="shared" si="195"/>
        <v>16.272110632947221</v>
      </c>
      <c r="IO20" s="186">
        <f t="shared" si="196"/>
        <v>9.9610957568193044</v>
      </c>
      <c r="IP20" s="187">
        <f t="shared" si="197"/>
        <v>17.011752025353911</v>
      </c>
      <c r="IQ20" s="186">
        <f t="shared" si="198"/>
        <v>10.394186876681013</v>
      </c>
      <c r="IR20" s="187">
        <f t="shared" si="199"/>
        <v>17.751393417760603</v>
      </c>
      <c r="IS20" s="186">
        <f t="shared" si="200"/>
        <v>10.827277996542723</v>
      </c>
      <c r="IT20" s="187">
        <f t="shared" si="201"/>
        <v>18.491034810167296</v>
      </c>
      <c r="IU20" s="186">
        <f t="shared" si="202"/>
        <v>11.260369116404433</v>
      </c>
      <c r="IV20" s="187">
        <f t="shared" si="203"/>
        <v>19.230676202573989</v>
      </c>
      <c r="IW20" s="186">
        <f t="shared" si="204"/>
        <v>11.693460236266143</v>
      </c>
      <c r="IX20" s="187">
        <f t="shared" si="205"/>
        <v>19.970317594980681</v>
      </c>
      <c r="IY20" s="188">
        <f t="shared" si="206"/>
        <v>12.12655135612785</v>
      </c>
      <c r="IZ20" s="187">
        <f t="shared" si="207"/>
        <v>20.70995898738737</v>
      </c>
      <c r="JB20" s="156">
        <f t="shared" si="349"/>
        <v>58.209989023518325</v>
      </c>
      <c r="JC20" s="96">
        <f>'Production Cost Summary'!$C$17/' Margin Analysis'!JB20</f>
        <v>5.6508479990797031</v>
      </c>
      <c r="JD20" s="98">
        <f>'Production Cost Summary'!$D$17/' Margin Analysis'!JB20</f>
        <v>8.9353152049188065</v>
      </c>
      <c r="JE20" s="186">
        <f t="shared" si="208"/>
        <v>5.9333903990336889</v>
      </c>
      <c r="JF20" s="187">
        <f t="shared" si="209"/>
        <v>9.3820809651647465</v>
      </c>
      <c r="JG20" s="186">
        <f t="shared" si="210"/>
        <v>6.2159327989876738</v>
      </c>
      <c r="JH20" s="187">
        <f t="shared" si="211"/>
        <v>9.8288467254106884</v>
      </c>
      <c r="JI20" s="186">
        <f t="shared" si="212"/>
        <v>6.4984751989416578</v>
      </c>
      <c r="JJ20" s="187">
        <f t="shared" si="213"/>
        <v>10.275612485656627</v>
      </c>
      <c r="JK20" s="186">
        <f t="shared" si="214"/>
        <v>6.7810175988956436</v>
      </c>
      <c r="JL20" s="187">
        <f t="shared" si="215"/>
        <v>10.722378245902567</v>
      </c>
      <c r="JM20" s="186">
        <f t="shared" si="216"/>
        <v>7.0635599988496285</v>
      </c>
      <c r="JN20" s="187">
        <f t="shared" si="217"/>
        <v>11.169144006148509</v>
      </c>
      <c r="JO20" s="186">
        <f t="shared" si="218"/>
        <v>7.3461023988036143</v>
      </c>
      <c r="JP20" s="187">
        <f t="shared" si="219"/>
        <v>11.615909766394449</v>
      </c>
      <c r="JQ20" s="186">
        <f t="shared" si="220"/>
        <v>7.6286447987576</v>
      </c>
      <c r="JR20" s="187">
        <f t="shared" si="221"/>
        <v>12.062675526640389</v>
      </c>
      <c r="JS20" s="188">
        <f t="shared" si="222"/>
        <v>7.911187198711584</v>
      </c>
      <c r="JT20" s="187">
        <f t="shared" si="223"/>
        <v>12.509441286886329</v>
      </c>
      <c r="JV20" s="156">
        <f t="shared" si="350"/>
        <v>1455.2497255879582</v>
      </c>
      <c r="JW20" s="96">
        <f>'Production Cost Summary'!$C$18/' Margin Analysis'!JV20</f>
        <v>0.19465733613902561</v>
      </c>
      <c r="JX20" s="98">
        <f>'Production Cost Summary'!$D$18/' Margin Analysis'!JV20</f>
        <v>0.32603602437258966</v>
      </c>
      <c r="JY20" s="186">
        <f t="shared" si="224"/>
        <v>0.2043902029459769</v>
      </c>
      <c r="JZ20" s="187">
        <f t="shared" si="225"/>
        <v>0.34233782559121917</v>
      </c>
      <c r="KA20" s="186">
        <f t="shared" si="226"/>
        <v>0.21412306975292819</v>
      </c>
      <c r="KB20" s="187">
        <f t="shared" si="227"/>
        <v>0.35863962680984868</v>
      </c>
      <c r="KC20" s="186">
        <f t="shared" si="228"/>
        <v>0.22385593655987943</v>
      </c>
      <c r="KD20" s="187">
        <f t="shared" si="229"/>
        <v>0.37494142802847807</v>
      </c>
      <c r="KE20" s="186">
        <f t="shared" si="230"/>
        <v>0.23358880336683072</v>
      </c>
      <c r="KF20" s="187">
        <f t="shared" si="231"/>
        <v>0.39124322924710758</v>
      </c>
      <c r="KG20" s="186">
        <f t="shared" si="232"/>
        <v>0.24332167017378201</v>
      </c>
      <c r="KH20" s="187">
        <f t="shared" si="233"/>
        <v>0.40754503046573709</v>
      </c>
      <c r="KI20" s="186">
        <f t="shared" si="234"/>
        <v>0.25305453698073332</v>
      </c>
      <c r="KJ20" s="187">
        <f t="shared" si="235"/>
        <v>0.4238468316843666</v>
      </c>
      <c r="KK20" s="186">
        <f t="shared" si="236"/>
        <v>0.26278740378768461</v>
      </c>
      <c r="KL20" s="187">
        <f t="shared" si="237"/>
        <v>0.44014863290299605</v>
      </c>
      <c r="KM20" s="188">
        <f t="shared" si="238"/>
        <v>0.27252027059463585</v>
      </c>
      <c r="KN20" s="187">
        <f t="shared" si="239"/>
        <v>0.4564504341216255</v>
      </c>
      <c r="KP20" s="156">
        <f t="shared" si="351"/>
        <v>1455.2497255879582</v>
      </c>
      <c r="KQ20" s="96">
        <f>'Production Cost Summary'!$C$19/' Margin Analysis'!KP20</f>
        <v>0.21824766183802546</v>
      </c>
      <c r="KR20" s="98">
        <f>'Production Cost Summary'!$D$19/' Margin Analysis'!KP20</f>
        <v>0.34962635007158954</v>
      </c>
      <c r="KS20" s="186">
        <f t="shared" si="240"/>
        <v>0.22916004492992675</v>
      </c>
      <c r="KT20" s="187">
        <f t="shared" si="241"/>
        <v>0.36710766757516905</v>
      </c>
      <c r="KU20" s="186">
        <f t="shared" si="242"/>
        <v>0.24007242802182802</v>
      </c>
      <c r="KV20" s="187">
        <f t="shared" si="243"/>
        <v>0.3845889850787485</v>
      </c>
      <c r="KW20" s="186">
        <f t="shared" si="244"/>
        <v>0.25098481111372928</v>
      </c>
      <c r="KX20" s="187">
        <f t="shared" si="245"/>
        <v>0.40207030258232795</v>
      </c>
      <c r="KY20" s="186">
        <f t="shared" si="246"/>
        <v>0.26189719420563057</v>
      </c>
      <c r="KZ20" s="187">
        <f t="shared" si="247"/>
        <v>0.41955162008590746</v>
      </c>
      <c r="LA20" s="186">
        <f t="shared" si="248"/>
        <v>0.27280957729753186</v>
      </c>
      <c r="LB20" s="187">
        <f t="shared" si="249"/>
        <v>0.43703293758948691</v>
      </c>
      <c r="LC20" s="186">
        <f t="shared" si="250"/>
        <v>0.28372196038943309</v>
      </c>
      <c r="LD20" s="187">
        <f t="shared" si="251"/>
        <v>0.45451425509306642</v>
      </c>
      <c r="LE20" s="186">
        <f t="shared" si="252"/>
        <v>0.29463434348133438</v>
      </c>
      <c r="LF20" s="187">
        <f t="shared" si="253"/>
        <v>0.47199557259664593</v>
      </c>
      <c r="LG20" s="188">
        <f t="shared" si="254"/>
        <v>0.30554672657323562</v>
      </c>
      <c r="LH20" s="187">
        <f t="shared" si="255"/>
        <v>0.48947689010022533</v>
      </c>
      <c r="LJ20" s="156">
        <f t="shared" si="352"/>
        <v>1455.2497255879582</v>
      </c>
      <c r="LK20" s="96">
        <f>'Production Cost Summary'!$C$20/' Margin Analysis'!LJ20</f>
        <v>0.21524838279797165</v>
      </c>
      <c r="LL20" s="98">
        <f>'Production Cost Summary'!$D$20/' Margin Analysis'!LJ20</f>
        <v>0.34662707103153573</v>
      </c>
      <c r="LM20" s="186">
        <f t="shared" si="256"/>
        <v>0.22601080193787024</v>
      </c>
      <c r="LN20" s="187">
        <f t="shared" si="257"/>
        <v>0.36395842458311251</v>
      </c>
      <c r="LO20" s="186">
        <f t="shared" si="258"/>
        <v>0.23677322107776883</v>
      </c>
      <c r="LP20" s="187">
        <f t="shared" si="259"/>
        <v>0.38128977813468934</v>
      </c>
      <c r="LQ20" s="186">
        <f t="shared" si="260"/>
        <v>0.24753564021766739</v>
      </c>
      <c r="LR20" s="187">
        <f t="shared" si="261"/>
        <v>0.39862113168626606</v>
      </c>
      <c r="LS20" s="186">
        <f t="shared" si="262"/>
        <v>0.25829805935756595</v>
      </c>
      <c r="LT20" s="187">
        <f t="shared" si="263"/>
        <v>0.41595248523784284</v>
      </c>
      <c r="LU20" s="186">
        <f t="shared" si="264"/>
        <v>0.26906047849746456</v>
      </c>
      <c r="LV20" s="187">
        <f t="shared" si="265"/>
        <v>0.43328383878941967</v>
      </c>
      <c r="LW20" s="186">
        <f t="shared" si="266"/>
        <v>0.27982289763736318</v>
      </c>
      <c r="LX20" s="187">
        <f t="shared" si="267"/>
        <v>0.45061519234099645</v>
      </c>
      <c r="LY20" s="186">
        <f t="shared" si="268"/>
        <v>0.29058531677726174</v>
      </c>
      <c r="LZ20" s="187">
        <f t="shared" si="269"/>
        <v>0.46794654589257328</v>
      </c>
      <c r="MA20" s="188">
        <f t="shared" si="270"/>
        <v>0.3013477359171603</v>
      </c>
      <c r="MB20" s="187">
        <f t="shared" si="271"/>
        <v>0.48527789944415001</v>
      </c>
      <c r="MD20" s="156">
        <f t="shared" si="353"/>
        <v>51.973204485284221</v>
      </c>
      <c r="ME20" s="96">
        <f>'Production Cost Summary'!$C$21/' Margin Analysis'!MD20</f>
        <v>6.0458905913521273</v>
      </c>
      <c r="MF20" s="98">
        <f>'Production Cost Summary'!$D$21/' Margin Analysis'!MD20</f>
        <v>9.7244938618919221</v>
      </c>
      <c r="MG20" s="186">
        <f t="shared" si="272"/>
        <v>6.3481851209197337</v>
      </c>
      <c r="MH20" s="187">
        <f t="shared" si="273"/>
        <v>10.210718554986519</v>
      </c>
      <c r="MI20" s="186">
        <f t="shared" si="274"/>
        <v>6.6504796504873402</v>
      </c>
      <c r="MJ20" s="187">
        <f t="shared" si="275"/>
        <v>10.696943248081116</v>
      </c>
      <c r="MK20" s="186">
        <f t="shared" si="276"/>
        <v>6.9527741800549459</v>
      </c>
      <c r="ML20" s="187">
        <f t="shared" si="277"/>
        <v>11.183167941175709</v>
      </c>
      <c r="MM20" s="186">
        <f t="shared" si="278"/>
        <v>7.2550687096225523</v>
      </c>
      <c r="MN20" s="187">
        <f t="shared" si="279"/>
        <v>11.669392634270306</v>
      </c>
      <c r="MO20" s="186">
        <f t="shared" si="280"/>
        <v>7.5573632391901588</v>
      </c>
      <c r="MP20" s="187">
        <f t="shared" si="281"/>
        <v>12.155617327364903</v>
      </c>
      <c r="MQ20" s="186">
        <f t="shared" si="282"/>
        <v>7.8596577687577653</v>
      </c>
      <c r="MR20" s="187">
        <f t="shared" si="283"/>
        <v>12.641842020459499</v>
      </c>
      <c r="MS20" s="186">
        <f t="shared" si="284"/>
        <v>8.1619522983253727</v>
      </c>
      <c r="MT20" s="187">
        <f t="shared" si="285"/>
        <v>13.128066713554096</v>
      </c>
      <c r="MU20" s="188">
        <f t="shared" si="286"/>
        <v>8.4642468278929783</v>
      </c>
      <c r="MV20" s="187">
        <f t="shared" si="287"/>
        <v>13.61429140664869</v>
      </c>
      <c r="MX20" s="156">
        <f t="shared" si="354"/>
        <v>1455.2497255879582</v>
      </c>
      <c r="MY20" s="96">
        <f>'Production Cost Summary'!$C$22/' Margin Analysis'!MX20</f>
        <v>0.23517255078796073</v>
      </c>
      <c r="MZ20" s="98">
        <f>'Production Cost Summary'!$D$22/' Margin Analysis'!MX20</f>
        <v>0.36655123902152487</v>
      </c>
      <c r="NA20" s="186">
        <f t="shared" si="288"/>
        <v>0.24693117832735878</v>
      </c>
      <c r="NB20" s="187">
        <f t="shared" si="289"/>
        <v>0.38487880097260113</v>
      </c>
      <c r="NC20" s="186">
        <f t="shared" si="290"/>
        <v>0.25868980586675683</v>
      </c>
      <c r="ND20" s="187">
        <f t="shared" si="291"/>
        <v>0.4032063629236774</v>
      </c>
      <c r="NE20" s="186">
        <f t="shared" si="292"/>
        <v>0.27044843340615482</v>
      </c>
      <c r="NF20" s="187">
        <f t="shared" si="293"/>
        <v>0.42153392487475355</v>
      </c>
      <c r="NG20" s="186">
        <f t="shared" si="294"/>
        <v>0.28220706094555287</v>
      </c>
      <c r="NH20" s="187">
        <f t="shared" si="295"/>
        <v>0.43986148682582982</v>
      </c>
      <c r="NI20" s="186">
        <f t="shared" si="296"/>
        <v>0.29396568848495092</v>
      </c>
      <c r="NJ20" s="187">
        <f t="shared" si="297"/>
        <v>0.45818904877690608</v>
      </c>
      <c r="NK20" s="186">
        <f t="shared" si="298"/>
        <v>0.30572431602434896</v>
      </c>
      <c r="NL20" s="187">
        <f t="shared" si="299"/>
        <v>0.47651661072798235</v>
      </c>
      <c r="NM20" s="186">
        <f t="shared" si="300"/>
        <v>0.31748294356374701</v>
      </c>
      <c r="NN20" s="187">
        <f t="shared" si="301"/>
        <v>0.49484417267905861</v>
      </c>
      <c r="NO20" s="188">
        <f t="shared" si="302"/>
        <v>0.329241571103145</v>
      </c>
      <c r="NP20" s="187">
        <f t="shared" si="303"/>
        <v>0.51317173463013477</v>
      </c>
      <c r="NR20" s="156">
        <f t="shared" si="355"/>
        <v>1247.3569076468214</v>
      </c>
      <c r="NS20" s="96">
        <f>'Production Cost Summary'!$C$23/' Margin Analysis'!NR20</f>
        <v>0.24195115139046627</v>
      </c>
      <c r="NT20" s="98">
        <f>'Production Cost Summary'!$D$23/' Margin Analysis'!NR20</f>
        <v>0.3952262876629577</v>
      </c>
      <c r="NU20" s="186">
        <f t="shared" si="304"/>
        <v>0.2540487089599896</v>
      </c>
      <c r="NV20" s="187">
        <f t="shared" si="305"/>
        <v>0.41498760204610557</v>
      </c>
      <c r="NW20" s="186">
        <f t="shared" si="306"/>
        <v>0.2661462665295129</v>
      </c>
      <c r="NX20" s="187">
        <f t="shared" si="307"/>
        <v>0.43474891642925351</v>
      </c>
      <c r="NY20" s="186">
        <f t="shared" si="308"/>
        <v>0.2782438240990362</v>
      </c>
      <c r="NZ20" s="187">
        <f t="shared" si="309"/>
        <v>0.45451023081240133</v>
      </c>
      <c r="OA20" s="186">
        <f t="shared" si="310"/>
        <v>0.2903413816685595</v>
      </c>
      <c r="OB20" s="187">
        <f t="shared" si="311"/>
        <v>0.4742715451955492</v>
      </c>
      <c r="OC20" s="186">
        <f t="shared" si="312"/>
        <v>0.30243893923808285</v>
      </c>
      <c r="OD20" s="187">
        <f t="shared" si="313"/>
        <v>0.49403285957869714</v>
      </c>
      <c r="OE20" s="186">
        <f t="shared" si="314"/>
        <v>0.31453649680760615</v>
      </c>
      <c r="OF20" s="187">
        <f t="shared" si="315"/>
        <v>0.51379417396184501</v>
      </c>
      <c r="OG20" s="186">
        <f t="shared" si="316"/>
        <v>0.3266340543771295</v>
      </c>
      <c r="OH20" s="187">
        <f t="shared" si="317"/>
        <v>0.53355548834499289</v>
      </c>
      <c r="OI20" s="188">
        <f t="shared" si="318"/>
        <v>0.33873161194665274</v>
      </c>
      <c r="OJ20" s="187">
        <f t="shared" si="319"/>
        <v>0.55331680272814077</v>
      </c>
      <c r="OL20" s="156">
        <f t="shared" si="356"/>
        <v>831.57127176454753</v>
      </c>
      <c r="OM20" s="96">
        <f>'Production Cost Summary'!$C$24/' Margin Analysis'!OL20</f>
        <v>0.35347159044621945</v>
      </c>
      <c r="ON20" s="98">
        <f>'Production Cost Summary'!$D$24/' Margin Analysis'!OL20</f>
        <v>0.58338429485495658</v>
      </c>
      <c r="OO20" s="186">
        <f t="shared" si="320"/>
        <v>0.37114516996853042</v>
      </c>
      <c r="OP20" s="187">
        <f t="shared" si="321"/>
        <v>0.61255350959770438</v>
      </c>
      <c r="OQ20" s="186">
        <f t="shared" si="322"/>
        <v>0.38881874949084144</v>
      </c>
      <c r="OR20" s="187">
        <f t="shared" si="323"/>
        <v>0.6417227243404523</v>
      </c>
      <c r="OS20" s="186">
        <f t="shared" si="324"/>
        <v>0.40649232901315235</v>
      </c>
      <c r="OT20" s="187">
        <f t="shared" si="325"/>
        <v>0.6708919390832</v>
      </c>
      <c r="OU20" s="186">
        <f t="shared" si="326"/>
        <v>0.42416590853546332</v>
      </c>
      <c r="OV20" s="187">
        <f t="shared" si="327"/>
        <v>0.70006115382594791</v>
      </c>
      <c r="OW20" s="186">
        <f t="shared" si="328"/>
        <v>0.44183948805777429</v>
      </c>
      <c r="OX20" s="187">
        <f t="shared" si="329"/>
        <v>0.72923036856869572</v>
      </c>
      <c r="OY20" s="186">
        <f t="shared" si="330"/>
        <v>0.45951306758008531</v>
      </c>
      <c r="OZ20" s="187">
        <f t="shared" si="331"/>
        <v>0.75839958331144353</v>
      </c>
      <c r="PA20" s="186">
        <f t="shared" si="332"/>
        <v>0.47718664710239628</v>
      </c>
      <c r="PB20" s="187">
        <f t="shared" si="333"/>
        <v>0.78756879805419144</v>
      </c>
      <c r="PC20" s="188">
        <f t="shared" si="334"/>
        <v>0.49486022662470719</v>
      </c>
      <c r="PD20" s="187">
        <f t="shared" si="335"/>
        <v>0.81673801279693914</v>
      </c>
    </row>
    <row r="21" spans="2:420" ht="26" thickBot="1" x14ac:dyDescent="0.8">
      <c r="B21" s="155">
        <f t="shared" si="336"/>
        <v>43.657491767638746</v>
      </c>
      <c r="C21" s="92">
        <f>'Production Cost Summary'!$C$4/' Margin Analysis'!B21</f>
        <v>9.1584968309237702</v>
      </c>
      <c r="D21" s="169">
        <f>'Production Cost Summary'!$D$4/' Margin Analysis'!B21</f>
        <v>13.53778643870924</v>
      </c>
      <c r="E21" s="171">
        <f t="shared" si="0"/>
        <v>9.6164216724699596</v>
      </c>
      <c r="F21" s="172">
        <f t="shared" si="1"/>
        <v>14.214675760644703</v>
      </c>
      <c r="G21" s="171">
        <f t="shared" si="2"/>
        <v>10.074346514016147</v>
      </c>
      <c r="H21" s="172">
        <f t="shared" si="3"/>
        <v>14.891565082580165</v>
      </c>
      <c r="I21" s="171">
        <f t="shared" si="4"/>
        <v>10.532271355562335</v>
      </c>
      <c r="J21" s="172">
        <f t="shared" si="5"/>
        <v>15.568454404515625</v>
      </c>
      <c r="K21" s="171">
        <f t="shared" si="6"/>
        <v>10.990196197108524</v>
      </c>
      <c r="L21" s="172">
        <f t="shared" si="7"/>
        <v>16.245343726451086</v>
      </c>
      <c r="M21" s="171">
        <f t="shared" si="8"/>
        <v>11.448121038654712</v>
      </c>
      <c r="N21" s="172">
        <f t="shared" si="9"/>
        <v>16.922233048386552</v>
      </c>
      <c r="O21" s="171">
        <f t="shared" si="10"/>
        <v>11.906045880200901</v>
      </c>
      <c r="P21" s="172">
        <f t="shared" si="11"/>
        <v>17.599122370322014</v>
      </c>
      <c r="Q21" s="171">
        <f t="shared" si="12"/>
        <v>12.363970721747091</v>
      </c>
      <c r="R21" s="172">
        <f t="shared" si="13"/>
        <v>18.276011692257477</v>
      </c>
      <c r="S21" s="173">
        <f t="shared" si="14"/>
        <v>12.821895563293278</v>
      </c>
      <c r="T21" s="172">
        <f t="shared" si="15"/>
        <v>18.952901014192935</v>
      </c>
      <c r="V21" s="155">
        <f t="shared" si="337"/>
        <v>61.120488474694241</v>
      </c>
      <c r="W21" s="92">
        <f>'Production Cost Summary'!$C$5/' Margin Analysis'!V21</f>
        <v>5.4811849244088675</v>
      </c>
      <c r="X21" s="94">
        <f>'Production Cost Summary'!$D$5/' Margin Analysis'!V21</f>
        <v>8.6092489299699171</v>
      </c>
      <c r="Y21" s="171">
        <f t="shared" si="16"/>
        <v>5.7552441706293109</v>
      </c>
      <c r="Z21" s="172">
        <f t="shared" si="17"/>
        <v>9.0397113764684125</v>
      </c>
      <c r="AA21" s="171">
        <f t="shared" si="18"/>
        <v>6.0293034168497543</v>
      </c>
      <c r="AB21" s="172">
        <f t="shared" si="19"/>
        <v>9.4701738229669097</v>
      </c>
      <c r="AC21" s="171">
        <f t="shared" si="20"/>
        <v>6.3033626630701969</v>
      </c>
      <c r="AD21" s="172">
        <f t="shared" si="21"/>
        <v>9.9006362694654033</v>
      </c>
      <c r="AE21" s="171">
        <f t="shared" si="22"/>
        <v>6.5774219092906412</v>
      </c>
      <c r="AF21" s="172">
        <f t="shared" si="23"/>
        <v>10.331098715963901</v>
      </c>
      <c r="AG21" s="171">
        <f t="shared" si="24"/>
        <v>6.8514811555110846</v>
      </c>
      <c r="AH21" s="172">
        <f t="shared" si="25"/>
        <v>10.761561162462396</v>
      </c>
      <c r="AI21" s="171">
        <f t="shared" si="26"/>
        <v>7.125540401731528</v>
      </c>
      <c r="AJ21" s="172">
        <f t="shared" si="27"/>
        <v>11.192023608960893</v>
      </c>
      <c r="AK21" s="171">
        <f t="shared" si="28"/>
        <v>7.3995996479519714</v>
      </c>
      <c r="AL21" s="172">
        <f t="shared" si="29"/>
        <v>11.622486055459389</v>
      </c>
      <c r="AM21" s="173">
        <f t="shared" si="30"/>
        <v>7.673658894172414</v>
      </c>
      <c r="AN21" s="172">
        <f t="shared" si="31"/>
        <v>12.052948501957884</v>
      </c>
      <c r="AP21" s="155">
        <f t="shared" si="338"/>
        <v>43.657491767638746</v>
      </c>
      <c r="AQ21" s="92">
        <f>'Production Cost Summary'!$C$6/' Margin Analysis'!AP21</f>
        <v>6.5987024983772029</v>
      </c>
      <c r="AR21" s="94">
        <f>'Production Cost Summary'!$D$6/' Margin Analysis'!AP21</f>
        <v>10.977992106162672</v>
      </c>
      <c r="AS21" s="171">
        <f t="shared" si="32"/>
        <v>6.9286376232960629</v>
      </c>
      <c r="AT21" s="172">
        <f t="shared" si="33"/>
        <v>11.526891711470807</v>
      </c>
      <c r="AU21" s="171">
        <f t="shared" si="34"/>
        <v>7.2585727482149238</v>
      </c>
      <c r="AV21" s="172">
        <f t="shared" si="35"/>
        <v>12.07579131677894</v>
      </c>
      <c r="AW21" s="171">
        <f t="shared" si="36"/>
        <v>7.5885078731337829</v>
      </c>
      <c r="AX21" s="172">
        <f t="shared" si="37"/>
        <v>12.624690922087073</v>
      </c>
      <c r="AY21" s="171">
        <f t="shared" si="38"/>
        <v>7.918442998052643</v>
      </c>
      <c r="AZ21" s="172">
        <f t="shared" si="39"/>
        <v>13.173590527395206</v>
      </c>
      <c r="BA21" s="171">
        <f t="shared" si="40"/>
        <v>8.2483781229715039</v>
      </c>
      <c r="BB21" s="172">
        <f t="shared" si="41"/>
        <v>13.72249013270334</v>
      </c>
      <c r="BC21" s="171">
        <f t="shared" si="42"/>
        <v>8.5783132478903639</v>
      </c>
      <c r="BD21" s="172">
        <f t="shared" si="43"/>
        <v>14.271389738011473</v>
      </c>
      <c r="BE21" s="171">
        <f t="shared" si="44"/>
        <v>8.9082483728092239</v>
      </c>
      <c r="BF21" s="172">
        <f t="shared" si="45"/>
        <v>14.820289343319608</v>
      </c>
      <c r="BG21" s="173">
        <f t="shared" si="46"/>
        <v>9.2381834977280839</v>
      </c>
      <c r="BH21" s="172">
        <f t="shared" si="47"/>
        <v>15.369188948627739</v>
      </c>
      <c r="BJ21" s="155">
        <f t="shared" si="339"/>
        <v>126.60672612615232</v>
      </c>
      <c r="BK21" s="92">
        <f>'Production Cost Summary'!$C$7/' Margin Analysis'!BJ21</f>
        <v>2.3369753649990535</v>
      </c>
      <c r="BL21" s="94">
        <f>'Production Cost Summary'!$D$7/' Margin Analysis'!BJ21</f>
        <v>3.8492994401766771</v>
      </c>
      <c r="BM21" s="171">
        <f t="shared" si="48"/>
        <v>2.4538241332490061</v>
      </c>
      <c r="BN21" s="172">
        <f t="shared" si="49"/>
        <v>4.0417644121855112</v>
      </c>
      <c r="BO21" s="171">
        <f t="shared" si="50"/>
        <v>2.5706729014989591</v>
      </c>
      <c r="BP21" s="172">
        <f t="shared" si="51"/>
        <v>4.2342293841943448</v>
      </c>
      <c r="BQ21" s="171">
        <f t="shared" si="52"/>
        <v>2.6875216697489113</v>
      </c>
      <c r="BR21" s="172">
        <f t="shared" si="53"/>
        <v>4.4266943562031784</v>
      </c>
      <c r="BS21" s="171">
        <f t="shared" si="54"/>
        <v>2.8043704379988639</v>
      </c>
      <c r="BT21" s="172">
        <f t="shared" si="55"/>
        <v>4.619159328212012</v>
      </c>
      <c r="BU21" s="171">
        <f t="shared" si="56"/>
        <v>2.9212192062488169</v>
      </c>
      <c r="BV21" s="172">
        <f t="shared" si="57"/>
        <v>4.8116243002208465</v>
      </c>
      <c r="BW21" s="171">
        <f t="shared" si="58"/>
        <v>3.0380679744987695</v>
      </c>
      <c r="BX21" s="172">
        <f t="shared" si="59"/>
        <v>5.0040892722296801</v>
      </c>
      <c r="BY21" s="171">
        <f t="shared" si="60"/>
        <v>3.1549167427487226</v>
      </c>
      <c r="BZ21" s="172">
        <f t="shared" si="61"/>
        <v>5.1965542442385146</v>
      </c>
      <c r="CA21" s="173">
        <f t="shared" si="62"/>
        <v>3.2717655109986747</v>
      </c>
      <c r="CB21" s="172">
        <f t="shared" si="63"/>
        <v>5.3890192162473474</v>
      </c>
      <c r="CD21" s="155">
        <f t="shared" si="340"/>
        <v>126.60672612615232</v>
      </c>
      <c r="CE21" s="92">
        <f>'Production Cost Summary'!$C$8/' Margin Analysis'!CD21</f>
        <v>4.6120029943605463</v>
      </c>
      <c r="CF21" s="94">
        <f>'Production Cost Summary'!$D$8/' Margin Analysis'!CD21</f>
        <v>6.1243270695381709</v>
      </c>
      <c r="CG21" s="171">
        <f t="shared" si="64"/>
        <v>4.8426031440785735</v>
      </c>
      <c r="CH21" s="172">
        <f t="shared" si="65"/>
        <v>6.43054342301508</v>
      </c>
      <c r="CI21" s="171">
        <f t="shared" si="66"/>
        <v>5.0732032937966016</v>
      </c>
      <c r="CJ21" s="172">
        <f t="shared" si="67"/>
        <v>6.7367597764919882</v>
      </c>
      <c r="CK21" s="171">
        <f t="shared" si="68"/>
        <v>5.303803443514628</v>
      </c>
      <c r="CL21" s="172">
        <f t="shared" si="69"/>
        <v>7.0429761299688955</v>
      </c>
      <c r="CM21" s="171">
        <f t="shared" si="70"/>
        <v>5.5344035932326552</v>
      </c>
      <c r="CN21" s="172">
        <f t="shared" si="71"/>
        <v>7.3491924834458047</v>
      </c>
      <c r="CO21" s="171">
        <f t="shared" si="72"/>
        <v>5.7650037429506824</v>
      </c>
      <c r="CP21" s="172">
        <f t="shared" si="73"/>
        <v>7.6554088369227138</v>
      </c>
      <c r="CQ21" s="171">
        <f t="shared" si="74"/>
        <v>5.9956038926687105</v>
      </c>
      <c r="CR21" s="172">
        <f t="shared" si="75"/>
        <v>7.961625190399622</v>
      </c>
      <c r="CS21" s="171">
        <f t="shared" si="76"/>
        <v>6.2262040423867377</v>
      </c>
      <c r="CT21" s="172">
        <f t="shared" si="77"/>
        <v>8.267841543876532</v>
      </c>
      <c r="CU21" s="173">
        <f t="shared" si="78"/>
        <v>6.4568041921047641</v>
      </c>
      <c r="CV21" s="172">
        <f t="shared" si="79"/>
        <v>8.5740578973534394</v>
      </c>
      <c r="CX21" s="155">
        <f t="shared" si="341"/>
        <v>43.657491767638746</v>
      </c>
      <c r="CY21" s="92">
        <f>'Production Cost Summary'!$C$9/' Margin Analysis'!CX21</f>
        <v>6.7219436600233298</v>
      </c>
      <c r="CZ21" s="94">
        <f>'Production Cost Summary'!$D$9/' Margin Analysis'!CX21</f>
        <v>11.101233267808798</v>
      </c>
      <c r="DA21" s="171">
        <f t="shared" si="80"/>
        <v>7.0580408430244965</v>
      </c>
      <c r="DB21" s="172">
        <f t="shared" si="81"/>
        <v>11.656294931199238</v>
      </c>
      <c r="DC21" s="171">
        <f t="shared" si="82"/>
        <v>7.3941380260256633</v>
      </c>
      <c r="DD21" s="172">
        <f t="shared" si="83"/>
        <v>12.211356594589679</v>
      </c>
      <c r="DE21" s="171">
        <f t="shared" si="84"/>
        <v>7.7302352090268283</v>
      </c>
      <c r="DF21" s="172">
        <f t="shared" si="85"/>
        <v>12.766418257980117</v>
      </c>
      <c r="DG21" s="171">
        <f t="shared" si="86"/>
        <v>8.066332392027995</v>
      </c>
      <c r="DH21" s="172">
        <f t="shared" si="87"/>
        <v>13.321479921370557</v>
      </c>
      <c r="DI21" s="171">
        <f t="shared" si="88"/>
        <v>8.4024295750291618</v>
      </c>
      <c r="DJ21" s="172">
        <f t="shared" si="89"/>
        <v>13.876541584760997</v>
      </c>
      <c r="DK21" s="171">
        <f t="shared" si="90"/>
        <v>8.7385267580303285</v>
      </c>
      <c r="DL21" s="172">
        <f t="shared" si="91"/>
        <v>14.431603248151438</v>
      </c>
      <c r="DM21" s="171">
        <f t="shared" si="92"/>
        <v>9.0746239410314953</v>
      </c>
      <c r="DN21" s="172">
        <f t="shared" si="93"/>
        <v>14.986664911541878</v>
      </c>
      <c r="DO21" s="173">
        <f t="shared" si="94"/>
        <v>9.4107211240326603</v>
      </c>
      <c r="DP21" s="172">
        <f t="shared" si="95"/>
        <v>15.541726574932316</v>
      </c>
      <c r="DR21" s="155">
        <f t="shared" si="342"/>
        <v>43.657491767638746</v>
      </c>
      <c r="DS21" s="92">
        <f>'Production Cost Summary'!$C$10/' Margin Analysis'!DR21</f>
        <v>6.8501945941310565</v>
      </c>
      <c r="DT21" s="94">
        <f>'Production Cost Summary'!$D$10/' Margin Analysis'!DR21</f>
        <v>11.229484201916526</v>
      </c>
      <c r="DU21" s="171">
        <f t="shared" si="96"/>
        <v>7.1927043238376092</v>
      </c>
      <c r="DV21" s="172">
        <f t="shared" si="97"/>
        <v>11.790958412012353</v>
      </c>
      <c r="DW21" s="171">
        <f t="shared" si="98"/>
        <v>7.5352140535441627</v>
      </c>
      <c r="DX21" s="172">
        <f t="shared" si="99"/>
        <v>12.352432622108179</v>
      </c>
      <c r="DY21" s="171">
        <f t="shared" si="100"/>
        <v>7.8777237832507145</v>
      </c>
      <c r="DZ21" s="172">
        <f t="shared" si="101"/>
        <v>12.913906832204002</v>
      </c>
      <c r="EA21" s="171">
        <f t="shared" si="102"/>
        <v>8.2202335129572681</v>
      </c>
      <c r="EB21" s="172">
        <f t="shared" si="103"/>
        <v>13.47538104229983</v>
      </c>
      <c r="EC21" s="171">
        <f t="shared" si="104"/>
        <v>8.5627432426638208</v>
      </c>
      <c r="ED21" s="172">
        <f t="shared" si="105"/>
        <v>14.036855252395657</v>
      </c>
      <c r="EE21" s="171">
        <f t="shared" si="106"/>
        <v>8.9052529723703735</v>
      </c>
      <c r="EF21" s="172">
        <f t="shared" si="107"/>
        <v>14.598329462491483</v>
      </c>
      <c r="EG21" s="171">
        <f t="shared" si="108"/>
        <v>9.2477627020769262</v>
      </c>
      <c r="EH21" s="172">
        <f t="shared" si="109"/>
        <v>15.15980367258731</v>
      </c>
      <c r="EI21" s="173">
        <f t="shared" si="110"/>
        <v>9.5902724317834789</v>
      </c>
      <c r="EJ21" s="172">
        <f t="shared" si="111"/>
        <v>15.721277882683134</v>
      </c>
      <c r="EL21" s="155">
        <f t="shared" si="343"/>
        <v>69.851986828221996</v>
      </c>
      <c r="EM21" s="92">
        <f>'Production Cost Summary'!$C$11/' Margin Analysis'!EL21</f>
        <v>5.2367916305597095</v>
      </c>
      <c r="EN21" s="94">
        <f>'Production Cost Summary'!$D$11/' Margin Analysis'!EL21</f>
        <v>7.9738476354256269</v>
      </c>
      <c r="EO21" s="171">
        <f t="shared" si="112"/>
        <v>5.4986312120876955</v>
      </c>
      <c r="EP21" s="172">
        <f t="shared" si="113"/>
        <v>8.3725400171969078</v>
      </c>
      <c r="EQ21" s="171">
        <f t="shared" si="114"/>
        <v>5.7604707936156814</v>
      </c>
      <c r="ER21" s="172">
        <f t="shared" si="115"/>
        <v>8.7712323989681895</v>
      </c>
      <c r="ES21" s="171">
        <f t="shared" si="116"/>
        <v>6.0223103751436655</v>
      </c>
      <c r="ET21" s="172">
        <f t="shared" si="117"/>
        <v>9.1699247807394695</v>
      </c>
      <c r="EU21" s="171">
        <f t="shared" si="118"/>
        <v>6.2841499566716514</v>
      </c>
      <c r="EV21" s="172">
        <f t="shared" si="119"/>
        <v>9.5686171625107512</v>
      </c>
      <c r="EW21" s="171">
        <f t="shared" si="120"/>
        <v>6.5459895381996365</v>
      </c>
      <c r="EX21" s="172">
        <f t="shared" si="121"/>
        <v>9.967309544282033</v>
      </c>
      <c r="EY21" s="171">
        <f t="shared" si="122"/>
        <v>6.8078291197276224</v>
      </c>
      <c r="EZ21" s="172">
        <f t="shared" si="123"/>
        <v>10.366001926053315</v>
      </c>
      <c r="FA21" s="171">
        <f t="shared" si="124"/>
        <v>7.0696687012556083</v>
      </c>
      <c r="FB21" s="172">
        <f t="shared" si="125"/>
        <v>10.764694307824596</v>
      </c>
      <c r="FC21" s="173">
        <f t="shared" si="126"/>
        <v>7.3315082827835925</v>
      </c>
      <c r="FD21" s="172">
        <f t="shared" si="127"/>
        <v>11.163386689595876</v>
      </c>
      <c r="FF21" s="155">
        <f t="shared" si="344"/>
        <v>61.120488474694241</v>
      </c>
      <c r="FG21" s="92">
        <f>'Production Cost Summary'!$C$12/' Margin Analysis'!FF21</f>
        <v>5.1459110987017258</v>
      </c>
      <c r="FH21" s="94">
        <f>'Production Cost Summary'!$D$12/' Margin Analysis'!FF21</f>
        <v>8.2739751042627745</v>
      </c>
      <c r="FI21" s="171">
        <f t="shared" si="128"/>
        <v>5.4032066536368122</v>
      </c>
      <c r="FJ21" s="172">
        <f t="shared" si="129"/>
        <v>8.6876738594759129</v>
      </c>
      <c r="FK21" s="171">
        <f t="shared" si="130"/>
        <v>5.6605022085718986</v>
      </c>
      <c r="FL21" s="172">
        <f t="shared" si="131"/>
        <v>9.101372614689053</v>
      </c>
      <c r="FM21" s="171">
        <f t="shared" si="132"/>
        <v>5.9177977635069841</v>
      </c>
      <c r="FN21" s="172">
        <f t="shared" si="133"/>
        <v>9.5150713699021896</v>
      </c>
      <c r="FO21" s="171">
        <f t="shared" si="134"/>
        <v>6.1750933184420704</v>
      </c>
      <c r="FP21" s="172">
        <f t="shared" si="135"/>
        <v>9.9287701251153297</v>
      </c>
      <c r="FQ21" s="171">
        <f t="shared" si="136"/>
        <v>6.4323888733771568</v>
      </c>
      <c r="FR21" s="172">
        <f t="shared" si="137"/>
        <v>10.342468880328468</v>
      </c>
      <c r="FS21" s="171">
        <f t="shared" si="138"/>
        <v>6.6896844283122441</v>
      </c>
      <c r="FT21" s="172">
        <f t="shared" si="139"/>
        <v>10.756167635541606</v>
      </c>
      <c r="FU21" s="171">
        <f t="shared" si="140"/>
        <v>6.9469799832473305</v>
      </c>
      <c r="FV21" s="172">
        <f t="shared" si="141"/>
        <v>11.169866390754747</v>
      </c>
      <c r="FW21" s="173">
        <f t="shared" si="142"/>
        <v>7.2042755381824159</v>
      </c>
      <c r="FX21" s="172">
        <f t="shared" si="143"/>
        <v>11.583565145967883</v>
      </c>
      <c r="FZ21" s="155">
        <f t="shared" si="345"/>
        <v>65.486237651458111</v>
      </c>
      <c r="GA21" s="92">
        <f>'Production Cost Summary'!$C$13/' Margin Analysis'!FZ21</f>
        <v>4.2506686898327573</v>
      </c>
      <c r="GB21" s="94">
        <f>'Production Cost Summary'!$D$13/' Margin Analysis'!FZ21</f>
        <v>7.1701950950230708</v>
      </c>
      <c r="GC21" s="171">
        <f t="shared" si="144"/>
        <v>4.4632021243243951</v>
      </c>
      <c r="GD21" s="172">
        <f t="shared" si="145"/>
        <v>7.5287048497742246</v>
      </c>
      <c r="GE21" s="171">
        <f t="shared" si="146"/>
        <v>4.675735558816033</v>
      </c>
      <c r="GF21" s="172">
        <f t="shared" si="147"/>
        <v>7.8872146045253784</v>
      </c>
      <c r="GG21" s="171">
        <f t="shared" si="148"/>
        <v>4.8882689933076708</v>
      </c>
      <c r="GH21" s="172">
        <f t="shared" si="149"/>
        <v>8.2457243592765312</v>
      </c>
      <c r="GI21" s="171">
        <f t="shared" si="150"/>
        <v>5.1008024277993087</v>
      </c>
      <c r="GJ21" s="172">
        <f t="shared" si="151"/>
        <v>8.604234114027685</v>
      </c>
      <c r="GK21" s="171">
        <f t="shared" si="152"/>
        <v>5.3133358622909466</v>
      </c>
      <c r="GL21" s="172">
        <f t="shared" si="153"/>
        <v>8.9627438687788388</v>
      </c>
      <c r="GM21" s="171">
        <f t="shared" si="154"/>
        <v>5.5258692967825844</v>
      </c>
      <c r="GN21" s="172">
        <f t="shared" si="155"/>
        <v>9.3212536235299925</v>
      </c>
      <c r="GO21" s="171">
        <f t="shared" si="156"/>
        <v>5.7384027312742223</v>
      </c>
      <c r="GP21" s="172">
        <f t="shared" si="157"/>
        <v>9.6797633782811463</v>
      </c>
      <c r="GQ21" s="173">
        <f t="shared" si="158"/>
        <v>5.9509361657658602</v>
      </c>
      <c r="GR21" s="172">
        <f t="shared" si="159"/>
        <v>10.038273133032298</v>
      </c>
      <c r="GT21" s="155">
        <f t="shared" si="346"/>
        <v>65.486237651458111</v>
      </c>
      <c r="GU21" s="92">
        <f>'Production Cost Summary'!$C$14/' Margin Analysis'!GT21</f>
        <v>4.6488638058629022</v>
      </c>
      <c r="GV21" s="94">
        <f>'Production Cost Summary'!$D$14/' Margin Analysis'!GT21</f>
        <v>7.5683902110532149</v>
      </c>
      <c r="GW21" s="171">
        <f t="shared" si="160"/>
        <v>4.8813069961560478</v>
      </c>
      <c r="GX21" s="172">
        <f t="shared" si="161"/>
        <v>7.9468097216058755</v>
      </c>
      <c r="GY21" s="171">
        <f t="shared" si="162"/>
        <v>5.1137501864491925</v>
      </c>
      <c r="GZ21" s="172">
        <f t="shared" si="163"/>
        <v>8.3252292321585362</v>
      </c>
      <c r="HA21" s="171">
        <f t="shared" si="164"/>
        <v>5.3461933767423373</v>
      </c>
      <c r="HB21" s="172">
        <f t="shared" si="165"/>
        <v>8.7036487427111968</v>
      </c>
      <c r="HC21" s="171">
        <f t="shared" si="166"/>
        <v>5.5786365670354821</v>
      </c>
      <c r="HD21" s="172">
        <f t="shared" si="167"/>
        <v>9.0820682532638575</v>
      </c>
      <c r="HE21" s="171">
        <f t="shared" si="168"/>
        <v>5.8110797573286277</v>
      </c>
      <c r="HF21" s="172">
        <f t="shared" si="169"/>
        <v>9.4604877638165181</v>
      </c>
      <c r="HG21" s="171">
        <f t="shared" si="170"/>
        <v>6.0435229476217733</v>
      </c>
      <c r="HH21" s="172">
        <f t="shared" si="171"/>
        <v>9.8389072743691788</v>
      </c>
      <c r="HI21" s="171">
        <f t="shared" si="172"/>
        <v>6.2759661379149181</v>
      </c>
      <c r="HJ21" s="172">
        <f t="shared" si="173"/>
        <v>10.217326784921841</v>
      </c>
      <c r="HK21" s="173">
        <f t="shared" si="174"/>
        <v>6.5084093282080628</v>
      </c>
      <c r="HL21" s="172">
        <f t="shared" si="175"/>
        <v>10.5957462954745</v>
      </c>
      <c r="HN21" s="155">
        <f t="shared" si="347"/>
        <v>61.120488474694241</v>
      </c>
      <c r="HO21" s="92">
        <f>'Production Cost Summary'!$C$15/' Margin Analysis'!HN21</f>
        <v>5.5668403262332093</v>
      </c>
      <c r="HP21" s="94">
        <f>'Production Cost Summary'!$D$15/' Margin Analysis'!HN21</f>
        <v>8.6949043317942589</v>
      </c>
      <c r="HQ21" s="171">
        <f t="shared" si="176"/>
        <v>5.8451823425448701</v>
      </c>
      <c r="HR21" s="172">
        <f t="shared" si="177"/>
        <v>9.1296495483839717</v>
      </c>
      <c r="HS21" s="171">
        <f t="shared" si="178"/>
        <v>6.1235243588565309</v>
      </c>
      <c r="HT21" s="172">
        <f t="shared" si="179"/>
        <v>9.5643947649736862</v>
      </c>
      <c r="HU21" s="171">
        <f t="shared" si="180"/>
        <v>6.4018663751681899</v>
      </c>
      <c r="HV21" s="172">
        <f t="shared" si="181"/>
        <v>9.9991399815633972</v>
      </c>
      <c r="HW21" s="171">
        <f t="shared" si="182"/>
        <v>6.6802083914798507</v>
      </c>
      <c r="HX21" s="172">
        <f t="shared" si="183"/>
        <v>10.43388519815311</v>
      </c>
      <c r="HY21" s="171">
        <f t="shared" si="184"/>
        <v>6.9585504077915115</v>
      </c>
      <c r="HZ21" s="172">
        <f t="shared" si="185"/>
        <v>10.868630414742825</v>
      </c>
      <c r="IA21" s="171">
        <f t="shared" si="186"/>
        <v>7.2368924241031722</v>
      </c>
      <c r="IB21" s="172">
        <f t="shared" si="187"/>
        <v>11.303375631332537</v>
      </c>
      <c r="IC21" s="171">
        <f t="shared" si="188"/>
        <v>7.515234440414833</v>
      </c>
      <c r="ID21" s="172">
        <f t="shared" si="189"/>
        <v>11.73812084792225</v>
      </c>
      <c r="IE21" s="173">
        <f t="shared" si="190"/>
        <v>7.7935764567264929</v>
      </c>
      <c r="IF21" s="172">
        <f t="shared" si="191"/>
        <v>12.172866064511961</v>
      </c>
      <c r="IH21" s="155">
        <f t="shared" si="348"/>
        <v>32.743118825729056</v>
      </c>
      <c r="II21" s="92">
        <f>'Production Cost Summary'!$C$16/' Margin Analysis'!IH21</f>
        <v>8.2493546640325501</v>
      </c>
      <c r="IJ21" s="94">
        <f>'Production Cost Summary'!$D$16/' Margin Analysis'!IH21</f>
        <v>14.088407474413176</v>
      </c>
      <c r="IK21" s="171">
        <f t="shared" si="192"/>
        <v>8.6618223972341788</v>
      </c>
      <c r="IL21" s="172">
        <f t="shared" si="193"/>
        <v>14.792827848133834</v>
      </c>
      <c r="IM21" s="171">
        <f t="shared" si="194"/>
        <v>9.0742901304358057</v>
      </c>
      <c r="IN21" s="172">
        <f t="shared" si="195"/>
        <v>15.497248221854495</v>
      </c>
      <c r="IO21" s="171">
        <f t="shared" si="196"/>
        <v>9.4867578636374326</v>
      </c>
      <c r="IP21" s="172">
        <f t="shared" si="197"/>
        <v>16.20166859557515</v>
      </c>
      <c r="IQ21" s="171">
        <f t="shared" si="198"/>
        <v>9.8992255968390594</v>
      </c>
      <c r="IR21" s="172">
        <f t="shared" si="199"/>
        <v>16.906088969295809</v>
      </c>
      <c r="IS21" s="171">
        <f t="shared" si="200"/>
        <v>10.311693330040688</v>
      </c>
      <c r="IT21" s="172">
        <f t="shared" si="201"/>
        <v>17.610509343016471</v>
      </c>
      <c r="IU21" s="171">
        <f t="shared" si="202"/>
        <v>10.724161063242315</v>
      </c>
      <c r="IV21" s="172">
        <f t="shared" si="203"/>
        <v>18.314929716737129</v>
      </c>
      <c r="IW21" s="171">
        <f t="shared" si="204"/>
        <v>11.136628796443944</v>
      </c>
      <c r="IX21" s="172">
        <f t="shared" si="205"/>
        <v>19.019350090457788</v>
      </c>
      <c r="IY21" s="173">
        <f t="shared" si="206"/>
        <v>11.549096529645569</v>
      </c>
      <c r="IZ21" s="172">
        <f t="shared" si="207"/>
        <v>19.723770464178443</v>
      </c>
      <c r="JB21" s="155">
        <f t="shared" si="349"/>
        <v>61.120488474694241</v>
      </c>
      <c r="JC21" s="92">
        <f>'Production Cost Summary'!$C$17/' Margin Analysis'!JB21</f>
        <v>5.3817599991235268</v>
      </c>
      <c r="JD21" s="94">
        <f>'Production Cost Summary'!$D$17/' Margin Analysis'!JB21</f>
        <v>8.5098240046845781</v>
      </c>
      <c r="JE21" s="171">
        <f t="shared" si="208"/>
        <v>5.6508479990797031</v>
      </c>
      <c r="JF21" s="172">
        <f t="shared" si="209"/>
        <v>8.9353152049188083</v>
      </c>
      <c r="JG21" s="171">
        <f t="shared" si="210"/>
        <v>5.9199359990358795</v>
      </c>
      <c r="JH21" s="172">
        <f t="shared" si="211"/>
        <v>9.3608064051530366</v>
      </c>
      <c r="JI21" s="171">
        <f t="shared" si="212"/>
        <v>6.189023998992055</v>
      </c>
      <c r="JJ21" s="172">
        <f t="shared" si="213"/>
        <v>9.7862976053872632</v>
      </c>
      <c r="JK21" s="171">
        <f t="shared" si="214"/>
        <v>6.4581119989482323</v>
      </c>
      <c r="JL21" s="172">
        <f t="shared" si="215"/>
        <v>10.211788805621493</v>
      </c>
      <c r="JM21" s="171">
        <f t="shared" si="216"/>
        <v>6.7271999989044087</v>
      </c>
      <c r="JN21" s="172">
        <f t="shared" si="217"/>
        <v>10.637280005855722</v>
      </c>
      <c r="JO21" s="171">
        <f t="shared" si="218"/>
        <v>6.9962879988605851</v>
      </c>
      <c r="JP21" s="172">
        <f t="shared" si="219"/>
        <v>11.062771206089952</v>
      </c>
      <c r="JQ21" s="171">
        <f t="shared" si="220"/>
        <v>7.2653759988167614</v>
      </c>
      <c r="JR21" s="172">
        <f t="shared" si="221"/>
        <v>11.488262406324182</v>
      </c>
      <c r="JS21" s="173">
        <f t="shared" si="222"/>
        <v>7.5344639987729369</v>
      </c>
      <c r="JT21" s="172">
        <f t="shared" si="223"/>
        <v>11.913753606558409</v>
      </c>
      <c r="JV21" s="155">
        <f t="shared" si="350"/>
        <v>1528.0122118673562</v>
      </c>
      <c r="JW21" s="92">
        <f>'Production Cost Summary'!$C$18/' Margin Analysis'!JV21</f>
        <v>0.18538793918002436</v>
      </c>
      <c r="JX21" s="94">
        <f>'Production Cost Summary'!$D$18/' Margin Analysis'!JV21</f>
        <v>0.31051049940246633</v>
      </c>
      <c r="JY21" s="171">
        <f t="shared" si="224"/>
        <v>0.19465733613902558</v>
      </c>
      <c r="JZ21" s="172">
        <f t="shared" si="225"/>
        <v>0.32603602437258966</v>
      </c>
      <c r="KA21" s="171">
        <f t="shared" si="226"/>
        <v>0.20392673309802681</v>
      </c>
      <c r="KB21" s="172">
        <f t="shared" si="227"/>
        <v>0.34156154934271299</v>
      </c>
      <c r="KC21" s="171">
        <f t="shared" si="228"/>
        <v>0.213196130057028</v>
      </c>
      <c r="KD21" s="172">
        <f t="shared" si="229"/>
        <v>0.35708707431283626</v>
      </c>
      <c r="KE21" s="171">
        <f t="shared" si="230"/>
        <v>0.22246552701602923</v>
      </c>
      <c r="KF21" s="172">
        <f t="shared" si="231"/>
        <v>0.37261259928295959</v>
      </c>
      <c r="KG21" s="171">
        <f t="shared" si="232"/>
        <v>0.23173492397503045</v>
      </c>
      <c r="KH21" s="172">
        <f t="shared" si="233"/>
        <v>0.38813812425308292</v>
      </c>
      <c r="KI21" s="171">
        <f t="shared" si="234"/>
        <v>0.24100432093403168</v>
      </c>
      <c r="KJ21" s="172">
        <f t="shared" si="235"/>
        <v>0.40366364922320624</v>
      </c>
      <c r="KK21" s="171">
        <f t="shared" si="236"/>
        <v>0.25027371789303288</v>
      </c>
      <c r="KL21" s="172">
        <f t="shared" si="237"/>
        <v>0.41918917419332957</v>
      </c>
      <c r="KM21" s="173">
        <f t="shared" si="238"/>
        <v>0.25954311485203407</v>
      </c>
      <c r="KN21" s="172">
        <f t="shared" si="239"/>
        <v>0.43471469916345284</v>
      </c>
      <c r="KP21" s="155">
        <f t="shared" si="351"/>
        <v>1528.0122118673562</v>
      </c>
      <c r="KQ21" s="92">
        <f>'Production Cost Summary'!$C$19/' Margin Analysis'!KP21</f>
        <v>0.20785491603621473</v>
      </c>
      <c r="KR21" s="94">
        <f>'Production Cost Summary'!$D$19/' Margin Analysis'!KP21</f>
        <v>0.33297747625865665</v>
      </c>
      <c r="KS21" s="171">
        <f t="shared" si="240"/>
        <v>0.21824766183802546</v>
      </c>
      <c r="KT21" s="172">
        <f t="shared" si="241"/>
        <v>0.34962635007158949</v>
      </c>
      <c r="KU21" s="171">
        <f t="shared" si="242"/>
        <v>0.22864040763983623</v>
      </c>
      <c r="KV21" s="172">
        <f t="shared" si="243"/>
        <v>0.36627522388452233</v>
      </c>
      <c r="KW21" s="171">
        <f t="shared" si="244"/>
        <v>0.23903315344164691</v>
      </c>
      <c r="KX21" s="172">
        <f t="shared" si="245"/>
        <v>0.38292409769745511</v>
      </c>
      <c r="KY21" s="171">
        <f t="shared" si="246"/>
        <v>0.24942589924345765</v>
      </c>
      <c r="KZ21" s="172">
        <f t="shared" si="247"/>
        <v>0.39957297151038795</v>
      </c>
      <c r="LA21" s="171">
        <f t="shared" si="248"/>
        <v>0.25981864504526841</v>
      </c>
      <c r="LB21" s="172">
        <f t="shared" si="249"/>
        <v>0.41622184532332079</v>
      </c>
      <c r="LC21" s="171">
        <f t="shared" si="250"/>
        <v>0.27021139084707918</v>
      </c>
      <c r="LD21" s="172">
        <f t="shared" si="251"/>
        <v>0.43287071913625363</v>
      </c>
      <c r="LE21" s="171">
        <f t="shared" si="252"/>
        <v>0.28060413664888989</v>
      </c>
      <c r="LF21" s="172">
        <f t="shared" si="253"/>
        <v>0.44951959294918648</v>
      </c>
      <c r="LG21" s="173">
        <f t="shared" si="254"/>
        <v>0.2909968824507006</v>
      </c>
      <c r="LH21" s="172">
        <f t="shared" si="255"/>
        <v>0.46616846676211926</v>
      </c>
      <c r="LJ21" s="155">
        <f t="shared" si="352"/>
        <v>1528.0122118673562</v>
      </c>
      <c r="LK21" s="92">
        <f>'Production Cost Summary'!$C$20/' Margin Analysis'!LJ21</f>
        <v>0.20499845980759204</v>
      </c>
      <c r="LL21" s="94">
        <f>'Production Cost Summary'!$D$20/' Margin Analysis'!LJ21</f>
        <v>0.33012102003003402</v>
      </c>
      <c r="LM21" s="171">
        <f t="shared" si="256"/>
        <v>0.21524838279797165</v>
      </c>
      <c r="LN21" s="172">
        <f t="shared" si="257"/>
        <v>0.34662707103153573</v>
      </c>
      <c r="LO21" s="171">
        <f t="shared" si="258"/>
        <v>0.22549830578835126</v>
      </c>
      <c r="LP21" s="172">
        <f t="shared" si="259"/>
        <v>0.36313312203303744</v>
      </c>
      <c r="LQ21" s="171">
        <f t="shared" si="260"/>
        <v>0.23574822877873083</v>
      </c>
      <c r="LR21" s="172">
        <f t="shared" si="261"/>
        <v>0.37963917303453909</v>
      </c>
      <c r="LS21" s="171">
        <f t="shared" si="262"/>
        <v>0.24599815176911044</v>
      </c>
      <c r="LT21" s="172">
        <f t="shared" si="263"/>
        <v>0.3961452240360408</v>
      </c>
      <c r="LU21" s="171">
        <f t="shared" si="264"/>
        <v>0.25624807475949007</v>
      </c>
      <c r="LV21" s="172">
        <f t="shared" si="265"/>
        <v>0.41265127503754251</v>
      </c>
      <c r="LW21" s="171">
        <f t="shared" si="266"/>
        <v>0.26649799774986965</v>
      </c>
      <c r="LX21" s="172">
        <f t="shared" si="267"/>
        <v>0.42915732603904422</v>
      </c>
      <c r="LY21" s="171">
        <f t="shared" si="268"/>
        <v>0.27674792074024929</v>
      </c>
      <c r="LZ21" s="172">
        <f t="shared" si="269"/>
        <v>0.44566337704054593</v>
      </c>
      <c r="MA21" s="173">
        <f t="shared" si="270"/>
        <v>0.28699784373062887</v>
      </c>
      <c r="MB21" s="172">
        <f t="shared" si="271"/>
        <v>0.46216942804204758</v>
      </c>
      <c r="MD21" s="155">
        <f t="shared" si="353"/>
        <v>54.571864709548436</v>
      </c>
      <c r="ME21" s="92">
        <f>'Production Cost Summary'!$C$21/' Margin Analysis'!MD21</f>
        <v>5.7579910393829783</v>
      </c>
      <c r="MF21" s="94">
        <f>'Production Cost Summary'!$D$21/' Margin Analysis'!MD21</f>
        <v>9.2614227256113537</v>
      </c>
      <c r="MG21" s="171">
        <f t="shared" si="272"/>
        <v>6.0458905913521273</v>
      </c>
      <c r="MH21" s="172">
        <f t="shared" si="273"/>
        <v>9.7244938618919221</v>
      </c>
      <c r="MI21" s="171">
        <f t="shared" si="274"/>
        <v>6.3337901433212762</v>
      </c>
      <c r="MJ21" s="172">
        <f t="shared" si="275"/>
        <v>10.187564998172491</v>
      </c>
      <c r="MK21" s="171">
        <f t="shared" si="276"/>
        <v>6.6216896952904243</v>
      </c>
      <c r="ML21" s="172">
        <f t="shared" si="277"/>
        <v>10.650636134453055</v>
      </c>
      <c r="MM21" s="171">
        <f t="shared" si="278"/>
        <v>6.9095892472595741</v>
      </c>
      <c r="MN21" s="172">
        <f t="shared" si="279"/>
        <v>11.113707270733624</v>
      </c>
      <c r="MO21" s="171">
        <f t="shared" si="280"/>
        <v>7.1974887992287231</v>
      </c>
      <c r="MP21" s="172">
        <f t="shared" si="281"/>
        <v>11.576778407014192</v>
      </c>
      <c r="MQ21" s="171">
        <f t="shared" si="282"/>
        <v>7.485388351197872</v>
      </c>
      <c r="MR21" s="172">
        <f t="shared" si="283"/>
        <v>12.039849543294761</v>
      </c>
      <c r="MS21" s="171">
        <f t="shared" si="284"/>
        <v>7.773287903167021</v>
      </c>
      <c r="MT21" s="172">
        <f t="shared" si="285"/>
        <v>12.502920679575329</v>
      </c>
      <c r="MU21" s="173">
        <f t="shared" si="286"/>
        <v>8.0611874551361691</v>
      </c>
      <c r="MV21" s="172">
        <f t="shared" si="287"/>
        <v>12.965991815855894</v>
      </c>
      <c r="MX21" s="155">
        <f t="shared" si="354"/>
        <v>1528.0122118673562</v>
      </c>
      <c r="MY21" s="92">
        <f>'Production Cost Summary'!$C$22/' Margin Analysis'!MX21</f>
        <v>0.22397385789329594</v>
      </c>
      <c r="MZ21" s="94">
        <f>'Production Cost Summary'!$D$22/' Margin Analysis'!MX21</f>
        <v>0.34909641811573794</v>
      </c>
      <c r="NA21" s="171">
        <f t="shared" si="288"/>
        <v>0.23517255078796073</v>
      </c>
      <c r="NB21" s="172">
        <f t="shared" si="289"/>
        <v>0.36655123902152487</v>
      </c>
      <c r="NC21" s="171">
        <f t="shared" si="290"/>
        <v>0.24637124368262556</v>
      </c>
      <c r="ND21" s="172">
        <f t="shared" si="291"/>
        <v>0.38400605992731174</v>
      </c>
      <c r="NE21" s="171">
        <f t="shared" si="292"/>
        <v>0.25756993657729033</v>
      </c>
      <c r="NF21" s="172">
        <f t="shared" si="293"/>
        <v>0.40146088083309861</v>
      </c>
      <c r="NG21" s="171">
        <f t="shared" si="294"/>
        <v>0.26876862947195512</v>
      </c>
      <c r="NH21" s="172">
        <f t="shared" si="295"/>
        <v>0.41891570173888554</v>
      </c>
      <c r="NI21" s="171">
        <f t="shared" si="296"/>
        <v>0.27996732236661992</v>
      </c>
      <c r="NJ21" s="172">
        <f t="shared" si="297"/>
        <v>0.43637052264467241</v>
      </c>
      <c r="NK21" s="171">
        <f t="shared" si="298"/>
        <v>0.29116601526128472</v>
      </c>
      <c r="NL21" s="172">
        <f t="shared" si="299"/>
        <v>0.45382534355045934</v>
      </c>
      <c r="NM21" s="171">
        <f t="shared" si="300"/>
        <v>0.30236470815594951</v>
      </c>
      <c r="NN21" s="172">
        <f t="shared" si="301"/>
        <v>0.47128016445624626</v>
      </c>
      <c r="NO21" s="173">
        <f t="shared" si="302"/>
        <v>0.31356340105061431</v>
      </c>
      <c r="NP21" s="172">
        <f t="shared" si="303"/>
        <v>0.48873498536203308</v>
      </c>
      <c r="NR21" s="155">
        <f t="shared" si="355"/>
        <v>1309.7247530291625</v>
      </c>
      <c r="NS21" s="92">
        <f>'Production Cost Summary'!$C$23/' Margin Analysis'!NR21</f>
        <v>0.23042966799092027</v>
      </c>
      <c r="NT21" s="94">
        <f>'Production Cost Summary'!$D$23/' Margin Analysis'!NR21</f>
        <v>0.37640598825043586</v>
      </c>
      <c r="NU21" s="171">
        <f t="shared" si="304"/>
        <v>0.2419511513904663</v>
      </c>
      <c r="NV21" s="172">
        <f t="shared" si="305"/>
        <v>0.3952262876629577</v>
      </c>
      <c r="NW21" s="171">
        <f t="shared" si="306"/>
        <v>0.25347263479001231</v>
      </c>
      <c r="NX21" s="172">
        <f t="shared" si="307"/>
        <v>0.41404658707547948</v>
      </c>
      <c r="NY21" s="171">
        <f t="shared" si="308"/>
        <v>0.26499411818955831</v>
      </c>
      <c r="NZ21" s="172">
        <f t="shared" si="309"/>
        <v>0.4328668864880012</v>
      </c>
      <c r="OA21" s="171">
        <f t="shared" si="310"/>
        <v>0.27651560158910432</v>
      </c>
      <c r="OB21" s="172">
        <f t="shared" si="311"/>
        <v>0.45168718590052304</v>
      </c>
      <c r="OC21" s="171">
        <f t="shared" si="312"/>
        <v>0.28803708498865033</v>
      </c>
      <c r="OD21" s="172">
        <f t="shared" si="313"/>
        <v>0.47050748531304482</v>
      </c>
      <c r="OE21" s="171">
        <f t="shared" si="314"/>
        <v>0.29955856838819633</v>
      </c>
      <c r="OF21" s="172">
        <f t="shared" si="315"/>
        <v>0.48932778472556665</v>
      </c>
      <c r="OG21" s="171">
        <f t="shared" si="316"/>
        <v>0.3110800517877424</v>
      </c>
      <c r="OH21" s="172">
        <f t="shared" si="317"/>
        <v>0.50814808413808843</v>
      </c>
      <c r="OI21" s="173">
        <f t="shared" si="318"/>
        <v>0.32260153518728835</v>
      </c>
      <c r="OJ21" s="172">
        <f t="shared" si="319"/>
        <v>0.52696838355061015</v>
      </c>
      <c r="OL21" s="155">
        <f t="shared" si="356"/>
        <v>873.14983535277497</v>
      </c>
      <c r="OM21" s="92">
        <f>'Production Cost Summary'!$C$24/' Margin Analysis'!OL21</f>
        <v>0.33663960994878039</v>
      </c>
      <c r="ON21" s="94">
        <f>'Production Cost Summary'!$D$24/' Margin Analysis'!OL21</f>
        <v>0.5556040903380538</v>
      </c>
      <c r="OO21" s="171">
        <f t="shared" si="320"/>
        <v>0.35347159044621945</v>
      </c>
      <c r="OP21" s="172">
        <f t="shared" si="321"/>
        <v>0.58338429485495646</v>
      </c>
      <c r="OQ21" s="171">
        <f t="shared" si="322"/>
        <v>0.37030357094365846</v>
      </c>
      <c r="OR21" s="172">
        <f t="shared" si="323"/>
        <v>0.61116449937185924</v>
      </c>
      <c r="OS21" s="171">
        <f t="shared" si="324"/>
        <v>0.3871355514410974</v>
      </c>
      <c r="OT21" s="172">
        <f t="shared" si="325"/>
        <v>0.63894470388876179</v>
      </c>
      <c r="OU21" s="171">
        <f t="shared" si="326"/>
        <v>0.40396753193853646</v>
      </c>
      <c r="OV21" s="172">
        <f t="shared" si="327"/>
        <v>0.66672490840566456</v>
      </c>
      <c r="OW21" s="171">
        <f t="shared" si="328"/>
        <v>0.42079951243597546</v>
      </c>
      <c r="OX21" s="172">
        <f t="shared" si="329"/>
        <v>0.69450511292256722</v>
      </c>
      <c r="OY21" s="171">
        <f t="shared" si="330"/>
        <v>0.43763149293341452</v>
      </c>
      <c r="OZ21" s="172">
        <f t="shared" si="331"/>
        <v>0.72228531743947</v>
      </c>
      <c r="PA21" s="171">
        <f t="shared" si="332"/>
        <v>0.45446347343085358</v>
      </c>
      <c r="PB21" s="172">
        <f t="shared" si="333"/>
        <v>0.75006552195637266</v>
      </c>
      <c r="PC21" s="173">
        <f t="shared" si="334"/>
        <v>0.47129545392829253</v>
      </c>
      <c r="PD21" s="172">
        <f t="shared" si="335"/>
        <v>0.77784572647327532</v>
      </c>
    </row>
    <row r="22" spans="2:420" ht="26" thickBot="1" x14ac:dyDescent="0.8">
      <c r="B22" s="156">
        <f t="shared" si="336"/>
        <v>45.840366356020688</v>
      </c>
      <c r="C22" s="96">
        <f>'Production Cost Summary'!$C$4/' Margin Analysis'!B22</f>
        <v>8.7223779342131138</v>
      </c>
      <c r="D22" s="168">
        <f>'Production Cost Summary'!$D$4/' Margin Analysis'!B22</f>
        <v>12.893129941627846</v>
      </c>
      <c r="E22" s="186">
        <f t="shared" si="0"/>
        <v>9.1584968309237702</v>
      </c>
      <c r="F22" s="187">
        <f t="shared" si="1"/>
        <v>13.537786438709238</v>
      </c>
      <c r="G22" s="186">
        <f t="shared" si="2"/>
        <v>9.5946157276344266</v>
      </c>
      <c r="H22" s="187">
        <f t="shared" si="3"/>
        <v>14.182442935790633</v>
      </c>
      <c r="I22" s="186">
        <f t="shared" si="4"/>
        <v>10.030734624345079</v>
      </c>
      <c r="J22" s="187">
        <f t="shared" si="5"/>
        <v>14.827099432872021</v>
      </c>
      <c r="K22" s="186">
        <f t="shared" si="6"/>
        <v>10.466853521055736</v>
      </c>
      <c r="L22" s="187">
        <f t="shared" si="7"/>
        <v>15.471755929953414</v>
      </c>
      <c r="M22" s="186">
        <f t="shared" si="8"/>
        <v>10.902972417766392</v>
      </c>
      <c r="N22" s="187">
        <f t="shared" si="9"/>
        <v>16.116412427034806</v>
      </c>
      <c r="O22" s="186">
        <f t="shared" si="10"/>
        <v>11.339091314477049</v>
      </c>
      <c r="P22" s="187">
        <f t="shared" si="11"/>
        <v>16.761068924116202</v>
      </c>
      <c r="Q22" s="186">
        <f t="shared" si="12"/>
        <v>11.775210211187705</v>
      </c>
      <c r="R22" s="187">
        <f t="shared" si="13"/>
        <v>17.405725421197594</v>
      </c>
      <c r="S22" s="188">
        <f t="shared" si="14"/>
        <v>12.211329107898358</v>
      </c>
      <c r="T22" s="187">
        <f t="shared" si="15"/>
        <v>18.050381918278983</v>
      </c>
      <c r="V22" s="156">
        <f t="shared" si="337"/>
        <v>64.176512898428953</v>
      </c>
      <c r="W22" s="96">
        <f>'Production Cost Summary'!$C$5/' Margin Analysis'!V22</f>
        <v>5.2201761184846358</v>
      </c>
      <c r="X22" s="98">
        <f>'Production Cost Summary'!$D$5/' Margin Analysis'!V22</f>
        <v>8.1992846952094443</v>
      </c>
      <c r="Y22" s="186">
        <f t="shared" si="16"/>
        <v>5.4811849244088675</v>
      </c>
      <c r="Z22" s="187">
        <f t="shared" si="17"/>
        <v>8.6092489299699171</v>
      </c>
      <c r="AA22" s="186">
        <f t="shared" si="18"/>
        <v>5.7421937303331001</v>
      </c>
      <c r="AB22" s="187">
        <f t="shared" si="19"/>
        <v>9.0192131647303899</v>
      </c>
      <c r="AC22" s="186">
        <f t="shared" si="20"/>
        <v>6.0032025362573309</v>
      </c>
      <c r="AD22" s="187">
        <f t="shared" si="21"/>
        <v>9.429177399490861</v>
      </c>
      <c r="AE22" s="186">
        <f t="shared" si="22"/>
        <v>6.2642113421815626</v>
      </c>
      <c r="AF22" s="187">
        <f t="shared" si="23"/>
        <v>9.839141634251332</v>
      </c>
      <c r="AG22" s="186">
        <f t="shared" si="24"/>
        <v>6.5252201481057952</v>
      </c>
      <c r="AH22" s="187">
        <f t="shared" si="25"/>
        <v>10.249105869011805</v>
      </c>
      <c r="AI22" s="186">
        <f t="shared" si="26"/>
        <v>6.7862289540300269</v>
      </c>
      <c r="AJ22" s="187">
        <f t="shared" si="27"/>
        <v>10.659070103772278</v>
      </c>
      <c r="AK22" s="186">
        <f t="shared" si="28"/>
        <v>7.0472377599542586</v>
      </c>
      <c r="AL22" s="187">
        <f t="shared" si="29"/>
        <v>11.069034338532751</v>
      </c>
      <c r="AM22" s="188">
        <f t="shared" si="30"/>
        <v>7.3082465658784894</v>
      </c>
      <c r="AN22" s="187">
        <f t="shared" si="31"/>
        <v>11.478998573293222</v>
      </c>
      <c r="AP22" s="156">
        <f t="shared" si="338"/>
        <v>45.840366356020688</v>
      </c>
      <c r="AQ22" s="96">
        <f>'Production Cost Summary'!$C$6/' Margin Analysis'!AP22</f>
        <v>6.2844785698830501</v>
      </c>
      <c r="AR22" s="98">
        <f>'Production Cost Summary'!$D$6/' Margin Analysis'!AP22</f>
        <v>10.455230577297781</v>
      </c>
      <c r="AS22" s="186">
        <f t="shared" si="32"/>
        <v>6.5987024983772029</v>
      </c>
      <c r="AT22" s="187">
        <f t="shared" si="33"/>
        <v>10.97799210616267</v>
      </c>
      <c r="AU22" s="186">
        <f t="shared" si="34"/>
        <v>6.9129264268713557</v>
      </c>
      <c r="AV22" s="187">
        <f t="shared" si="35"/>
        <v>11.500753635027561</v>
      </c>
      <c r="AW22" s="186">
        <f t="shared" si="36"/>
        <v>7.2271503553655068</v>
      </c>
      <c r="AX22" s="187">
        <f t="shared" si="37"/>
        <v>12.023515163892448</v>
      </c>
      <c r="AY22" s="186">
        <f t="shared" si="38"/>
        <v>7.5413742838596596</v>
      </c>
      <c r="AZ22" s="187">
        <f t="shared" si="39"/>
        <v>12.546276692757337</v>
      </c>
      <c r="BA22" s="186">
        <f t="shared" si="40"/>
        <v>7.8555982123538124</v>
      </c>
      <c r="BB22" s="187">
        <f t="shared" si="41"/>
        <v>13.069038221622227</v>
      </c>
      <c r="BC22" s="186">
        <f t="shared" si="42"/>
        <v>8.1698221408479661</v>
      </c>
      <c r="BD22" s="187">
        <f t="shared" si="43"/>
        <v>13.591799750487116</v>
      </c>
      <c r="BE22" s="186">
        <f t="shared" si="44"/>
        <v>8.4840460693421189</v>
      </c>
      <c r="BF22" s="187">
        <f t="shared" si="45"/>
        <v>14.114561279352007</v>
      </c>
      <c r="BG22" s="188">
        <f t="shared" si="46"/>
        <v>8.79826999783627</v>
      </c>
      <c r="BH22" s="187">
        <f t="shared" si="47"/>
        <v>14.637322808216894</v>
      </c>
      <c r="BJ22" s="156">
        <f t="shared" si="339"/>
        <v>132.93706243245995</v>
      </c>
      <c r="BK22" s="96">
        <f>'Production Cost Summary'!$C$7/' Margin Analysis'!BJ22</f>
        <v>2.2256908238086219</v>
      </c>
      <c r="BL22" s="98">
        <f>'Production Cost Summary'!$D$7/' Margin Analysis'!BJ22</f>
        <v>3.6659994668349305</v>
      </c>
      <c r="BM22" s="186">
        <f t="shared" si="48"/>
        <v>2.336975364999053</v>
      </c>
      <c r="BN22" s="187">
        <f t="shared" si="49"/>
        <v>3.8492994401766771</v>
      </c>
      <c r="BO22" s="186">
        <f t="shared" si="50"/>
        <v>2.4482599061894845</v>
      </c>
      <c r="BP22" s="187">
        <f t="shared" si="51"/>
        <v>4.0325994135184242</v>
      </c>
      <c r="BQ22" s="186">
        <f t="shared" si="52"/>
        <v>2.5595444473799152</v>
      </c>
      <c r="BR22" s="187">
        <f t="shared" si="53"/>
        <v>4.21589938686017</v>
      </c>
      <c r="BS22" s="186">
        <f t="shared" si="54"/>
        <v>2.6708289885703462</v>
      </c>
      <c r="BT22" s="187">
        <f t="shared" si="55"/>
        <v>4.3991993602019166</v>
      </c>
      <c r="BU22" s="186">
        <f t="shared" si="56"/>
        <v>2.7821135297607773</v>
      </c>
      <c r="BV22" s="187">
        <f t="shared" si="57"/>
        <v>4.5824993335436632</v>
      </c>
      <c r="BW22" s="186">
        <f t="shared" si="58"/>
        <v>2.8933980709512088</v>
      </c>
      <c r="BX22" s="187">
        <f t="shared" si="59"/>
        <v>4.7657993068854099</v>
      </c>
      <c r="BY22" s="186">
        <f t="shared" si="60"/>
        <v>3.0046826121416399</v>
      </c>
      <c r="BZ22" s="187">
        <f t="shared" si="61"/>
        <v>4.9490992802271565</v>
      </c>
      <c r="CA22" s="188">
        <f t="shared" si="62"/>
        <v>3.1159671533320705</v>
      </c>
      <c r="CB22" s="187">
        <f t="shared" si="63"/>
        <v>5.1323992535689023</v>
      </c>
      <c r="CD22" s="156">
        <f t="shared" si="340"/>
        <v>132.93706243245995</v>
      </c>
      <c r="CE22" s="96">
        <f>'Production Cost Summary'!$C$8/' Margin Analysis'!CD22</f>
        <v>4.3923838041529013</v>
      </c>
      <c r="CF22" s="98">
        <f>'Production Cost Summary'!$D$8/' Margin Analysis'!CD22</f>
        <v>5.8326924471792099</v>
      </c>
      <c r="CG22" s="186">
        <f t="shared" si="64"/>
        <v>4.6120029943605463</v>
      </c>
      <c r="CH22" s="187">
        <f t="shared" si="65"/>
        <v>6.1243270695381709</v>
      </c>
      <c r="CI22" s="186">
        <f t="shared" si="66"/>
        <v>4.8316221845681921</v>
      </c>
      <c r="CJ22" s="187">
        <f t="shared" si="67"/>
        <v>6.4159616918971309</v>
      </c>
      <c r="CK22" s="186">
        <f t="shared" si="68"/>
        <v>5.0512413747758362</v>
      </c>
      <c r="CL22" s="187">
        <f t="shared" si="69"/>
        <v>6.707596314256091</v>
      </c>
      <c r="CM22" s="186">
        <f t="shared" si="70"/>
        <v>5.2708605649834812</v>
      </c>
      <c r="CN22" s="187">
        <f t="shared" si="71"/>
        <v>6.999230936615052</v>
      </c>
      <c r="CO22" s="186">
        <f t="shared" si="72"/>
        <v>5.4904797551911262</v>
      </c>
      <c r="CP22" s="187">
        <f t="shared" si="73"/>
        <v>7.2908655589740121</v>
      </c>
      <c r="CQ22" s="186">
        <f t="shared" si="74"/>
        <v>5.7100989453987721</v>
      </c>
      <c r="CR22" s="187">
        <f t="shared" si="75"/>
        <v>7.5825001813329731</v>
      </c>
      <c r="CS22" s="186">
        <f t="shared" si="76"/>
        <v>5.929718135606417</v>
      </c>
      <c r="CT22" s="187">
        <f t="shared" si="77"/>
        <v>7.8741348036919341</v>
      </c>
      <c r="CU22" s="188">
        <f t="shared" si="78"/>
        <v>6.1493373258140611</v>
      </c>
      <c r="CV22" s="187">
        <f t="shared" si="79"/>
        <v>8.1657694260508933</v>
      </c>
      <c r="CX22" s="156">
        <f t="shared" si="341"/>
        <v>45.840366356020688</v>
      </c>
      <c r="CY22" s="96">
        <f>'Production Cost Summary'!$C$9/' Margin Analysis'!CX22</f>
        <v>6.4018511047841224</v>
      </c>
      <c r="CZ22" s="98">
        <f>'Production Cost Summary'!$D$9/' Margin Analysis'!CX22</f>
        <v>10.572603112198854</v>
      </c>
      <c r="DA22" s="186">
        <f t="shared" si="80"/>
        <v>6.7219436600233289</v>
      </c>
      <c r="DB22" s="187">
        <f t="shared" si="81"/>
        <v>11.101233267808796</v>
      </c>
      <c r="DC22" s="186">
        <f t="shared" si="82"/>
        <v>7.0420362152625353</v>
      </c>
      <c r="DD22" s="187">
        <f t="shared" si="83"/>
        <v>11.62986342341874</v>
      </c>
      <c r="DE22" s="186">
        <f t="shared" si="84"/>
        <v>7.36212877050174</v>
      </c>
      <c r="DF22" s="187">
        <f t="shared" si="85"/>
        <v>12.158493579028681</v>
      </c>
      <c r="DG22" s="186">
        <f t="shared" si="86"/>
        <v>7.6822213257409464</v>
      </c>
      <c r="DH22" s="187">
        <f t="shared" si="87"/>
        <v>12.687123734638623</v>
      </c>
      <c r="DI22" s="186">
        <f t="shared" si="88"/>
        <v>8.0023138809801537</v>
      </c>
      <c r="DJ22" s="187">
        <f t="shared" si="89"/>
        <v>13.215753890248568</v>
      </c>
      <c r="DK22" s="186">
        <f t="shared" si="90"/>
        <v>8.3224064362193602</v>
      </c>
      <c r="DL22" s="187">
        <f t="shared" si="91"/>
        <v>13.74438404585851</v>
      </c>
      <c r="DM22" s="186">
        <f t="shared" si="92"/>
        <v>8.6424989914585666</v>
      </c>
      <c r="DN22" s="187">
        <f t="shared" si="93"/>
        <v>14.273014201468454</v>
      </c>
      <c r="DO22" s="188">
        <f t="shared" si="94"/>
        <v>8.9625915466977712</v>
      </c>
      <c r="DP22" s="187">
        <f t="shared" si="95"/>
        <v>14.801644357078395</v>
      </c>
      <c r="DR22" s="156">
        <f t="shared" si="342"/>
        <v>45.840366356020688</v>
      </c>
      <c r="DS22" s="96">
        <f>'Production Cost Summary'!$C$10/' Margin Analysis'!DR22</f>
        <v>6.5239948515533861</v>
      </c>
      <c r="DT22" s="98">
        <f>'Production Cost Summary'!$D$10/' Margin Analysis'!DR22</f>
        <v>10.694746858968118</v>
      </c>
      <c r="DU22" s="186">
        <f t="shared" si="96"/>
        <v>6.8501945941310556</v>
      </c>
      <c r="DV22" s="187">
        <f t="shared" si="97"/>
        <v>11.229484201916526</v>
      </c>
      <c r="DW22" s="186">
        <f t="shared" si="98"/>
        <v>7.1763943367087251</v>
      </c>
      <c r="DX22" s="187">
        <f t="shared" si="99"/>
        <v>11.764221544864931</v>
      </c>
      <c r="DY22" s="186">
        <f t="shared" si="100"/>
        <v>7.5025940792863937</v>
      </c>
      <c r="DZ22" s="187">
        <f t="shared" si="101"/>
        <v>12.298958887813335</v>
      </c>
      <c r="EA22" s="186">
        <f t="shared" si="102"/>
        <v>7.8287938218640631</v>
      </c>
      <c r="EB22" s="187">
        <f t="shared" si="103"/>
        <v>12.833696230761742</v>
      </c>
      <c r="EC22" s="186">
        <f t="shared" si="104"/>
        <v>8.1549935644417317</v>
      </c>
      <c r="ED22" s="187">
        <f t="shared" si="105"/>
        <v>13.368433573710147</v>
      </c>
      <c r="EE22" s="186">
        <f t="shared" si="106"/>
        <v>8.481193307019403</v>
      </c>
      <c r="EF22" s="187">
        <f t="shared" si="107"/>
        <v>13.903170916658555</v>
      </c>
      <c r="EG22" s="186">
        <f t="shared" si="108"/>
        <v>8.8073930495970725</v>
      </c>
      <c r="EH22" s="187">
        <f t="shared" si="109"/>
        <v>14.43790825960696</v>
      </c>
      <c r="EI22" s="188">
        <f t="shared" si="110"/>
        <v>9.1335927921747402</v>
      </c>
      <c r="EJ22" s="187">
        <f t="shared" si="111"/>
        <v>14.972645602555364</v>
      </c>
      <c r="EL22" s="156">
        <f t="shared" si="343"/>
        <v>73.344586169633104</v>
      </c>
      <c r="EM22" s="96">
        <f>'Production Cost Summary'!$C$11/' Margin Analysis'!EL22</f>
        <v>4.9874206005330555</v>
      </c>
      <c r="EN22" s="98">
        <f>'Production Cost Summary'!$D$11/' Margin Analysis'!EL22</f>
        <v>7.5941406051672633</v>
      </c>
      <c r="EO22" s="186">
        <f t="shared" si="112"/>
        <v>5.2367916305597086</v>
      </c>
      <c r="EP22" s="187">
        <f t="shared" si="113"/>
        <v>7.9738476354256269</v>
      </c>
      <c r="EQ22" s="186">
        <f t="shared" si="114"/>
        <v>5.4861626605863618</v>
      </c>
      <c r="ER22" s="187">
        <f t="shared" si="115"/>
        <v>8.3535546656839905</v>
      </c>
      <c r="ES22" s="186">
        <f t="shared" si="116"/>
        <v>5.7355336906130132</v>
      </c>
      <c r="ET22" s="187">
        <f t="shared" si="117"/>
        <v>8.7332616959423515</v>
      </c>
      <c r="EU22" s="186">
        <f t="shared" si="118"/>
        <v>5.9849047206396664</v>
      </c>
      <c r="EV22" s="187">
        <f t="shared" si="119"/>
        <v>9.112968726200716</v>
      </c>
      <c r="EW22" s="186">
        <f t="shared" si="120"/>
        <v>6.2342757506663196</v>
      </c>
      <c r="EX22" s="187">
        <f t="shared" si="121"/>
        <v>9.4926757564590787</v>
      </c>
      <c r="EY22" s="186">
        <f t="shared" si="122"/>
        <v>6.4836467806929727</v>
      </c>
      <c r="EZ22" s="187">
        <f t="shared" si="123"/>
        <v>9.8723827867174432</v>
      </c>
      <c r="FA22" s="186">
        <f t="shared" si="124"/>
        <v>6.733017810719625</v>
      </c>
      <c r="FB22" s="187">
        <f t="shared" si="125"/>
        <v>10.252089816975806</v>
      </c>
      <c r="FC22" s="188">
        <f t="shared" si="126"/>
        <v>6.9823888407462773</v>
      </c>
      <c r="FD22" s="187">
        <f t="shared" si="127"/>
        <v>10.631796847234169</v>
      </c>
      <c r="FF22" s="156">
        <f t="shared" si="344"/>
        <v>64.176512898428953</v>
      </c>
      <c r="FG22" s="96">
        <f>'Production Cost Summary'!$C$12/' Margin Analysis'!FF22</f>
        <v>4.9008677130492622</v>
      </c>
      <c r="FH22" s="98">
        <f>'Production Cost Summary'!$D$12/' Margin Analysis'!FF22</f>
        <v>7.8799762897740715</v>
      </c>
      <c r="FI22" s="186">
        <f t="shared" si="128"/>
        <v>5.1459110987017258</v>
      </c>
      <c r="FJ22" s="187">
        <f t="shared" si="129"/>
        <v>8.2739751042627763</v>
      </c>
      <c r="FK22" s="186">
        <f t="shared" si="130"/>
        <v>5.3909544843541886</v>
      </c>
      <c r="FL22" s="187">
        <f t="shared" si="131"/>
        <v>8.6679739187514802</v>
      </c>
      <c r="FM22" s="186">
        <f t="shared" si="132"/>
        <v>5.6359978700066513</v>
      </c>
      <c r="FN22" s="187">
        <f t="shared" si="133"/>
        <v>9.0619727332401823</v>
      </c>
      <c r="FO22" s="186">
        <f t="shared" si="134"/>
        <v>5.8810412556591141</v>
      </c>
      <c r="FP22" s="187">
        <f t="shared" si="135"/>
        <v>9.4559715477288862</v>
      </c>
      <c r="FQ22" s="186">
        <f t="shared" si="136"/>
        <v>6.1260846413115777</v>
      </c>
      <c r="FR22" s="187">
        <f t="shared" si="137"/>
        <v>9.84997036221759</v>
      </c>
      <c r="FS22" s="186">
        <f t="shared" si="138"/>
        <v>6.3711280269640413</v>
      </c>
      <c r="FT22" s="187">
        <f t="shared" si="139"/>
        <v>10.243969176706294</v>
      </c>
      <c r="FU22" s="186">
        <f t="shared" si="140"/>
        <v>6.6161714126165041</v>
      </c>
      <c r="FV22" s="187">
        <f t="shared" si="141"/>
        <v>10.637967991194998</v>
      </c>
      <c r="FW22" s="188">
        <f t="shared" si="142"/>
        <v>6.8612147982689669</v>
      </c>
      <c r="FX22" s="187">
        <f t="shared" si="143"/>
        <v>11.0319668056837</v>
      </c>
      <c r="FZ22" s="156">
        <f t="shared" si="345"/>
        <v>68.760549534031014</v>
      </c>
      <c r="GA22" s="96">
        <f>'Production Cost Summary'!$C$13/' Margin Analysis'!FZ22</f>
        <v>4.0482558950788166</v>
      </c>
      <c r="GB22" s="98">
        <f>'Production Cost Summary'!$D$13/' Margin Analysis'!FZ22</f>
        <v>6.8287572333553053</v>
      </c>
      <c r="GC22" s="186">
        <f t="shared" si="144"/>
        <v>4.2506686898327573</v>
      </c>
      <c r="GD22" s="187">
        <f t="shared" si="145"/>
        <v>7.1701950950230708</v>
      </c>
      <c r="GE22" s="186">
        <f t="shared" si="146"/>
        <v>4.4530814845866988</v>
      </c>
      <c r="GF22" s="187">
        <f t="shared" si="147"/>
        <v>7.5116329566908364</v>
      </c>
      <c r="GG22" s="186">
        <f t="shared" si="148"/>
        <v>4.6554942793406386</v>
      </c>
      <c r="GH22" s="187">
        <f t="shared" si="149"/>
        <v>7.8530708183586002</v>
      </c>
      <c r="GI22" s="186">
        <f t="shared" si="150"/>
        <v>4.8579070740945793</v>
      </c>
      <c r="GJ22" s="187">
        <f t="shared" si="151"/>
        <v>8.1945086800263667</v>
      </c>
      <c r="GK22" s="186">
        <f t="shared" si="152"/>
        <v>5.0603198688485209</v>
      </c>
      <c r="GL22" s="187">
        <f t="shared" si="153"/>
        <v>8.5359465416941323</v>
      </c>
      <c r="GM22" s="186">
        <f t="shared" si="154"/>
        <v>5.2627326636024616</v>
      </c>
      <c r="GN22" s="187">
        <f t="shared" si="155"/>
        <v>8.8773844033618978</v>
      </c>
      <c r="GO22" s="186">
        <f t="shared" si="156"/>
        <v>5.4651454583564023</v>
      </c>
      <c r="GP22" s="187">
        <f t="shared" si="157"/>
        <v>9.2188222650296634</v>
      </c>
      <c r="GQ22" s="188">
        <f t="shared" si="158"/>
        <v>5.667558253110343</v>
      </c>
      <c r="GR22" s="187">
        <f t="shared" si="159"/>
        <v>9.5602601266974272</v>
      </c>
      <c r="GT22" s="156">
        <f t="shared" si="346"/>
        <v>68.760549534031014</v>
      </c>
      <c r="GU22" s="96">
        <f>'Production Cost Summary'!$C$14/' Margin Analysis'!GT22</f>
        <v>4.4274893389170504</v>
      </c>
      <c r="GV22" s="98">
        <f>'Production Cost Summary'!$D$14/' Margin Analysis'!GT22</f>
        <v>7.2079906771935383</v>
      </c>
      <c r="GW22" s="186">
        <f t="shared" si="160"/>
        <v>4.648863805862903</v>
      </c>
      <c r="GX22" s="187">
        <f t="shared" si="161"/>
        <v>7.5683902110532157</v>
      </c>
      <c r="GY22" s="186">
        <f t="shared" si="162"/>
        <v>4.8702382728087557</v>
      </c>
      <c r="GZ22" s="187">
        <f t="shared" si="163"/>
        <v>7.9287897449128923</v>
      </c>
      <c r="HA22" s="186">
        <f t="shared" si="164"/>
        <v>5.0916127397546074</v>
      </c>
      <c r="HB22" s="187">
        <f t="shared" si="165"/>
        <v>8.2891892787725681</v>
      </c>
      <c r="HC22" s="186">
        <f t="shared" si="166"/>
        <v>5.31298720670046</v>
      </c>
      <c r="HD22" s="187">
        <f t="shared" si="167"/>
        <v>8.6495888126322455</v>
      </c>
      <c r="HE22" s="186">
        <f t="shared" si="168"/>
        <v>5.5343616736463126</v>
      </c>
      <c r="HF22" s="187">
        <f t="shared" si="169"/>
        <v>9.009988346491923</v>
      </c>
      <c r="HG22" s="186">
        <f t="shared" si="170"/>
        <v>5.7557361405921661</v>
      </c>
      <c r="HH22" s="187">
        <f t="shared" si="171"/>
        <v>9.3703878803516005</v>
      </c>
      <c r="HI22" s="186">
        <f t="shared" si="172"/>
        <v>5.9771106075380187</v>
      </c>
      <c r="HJ22" s="187">
        <f t="shared" si="173"/>
        <v>9.730787414211278</v>
      </c>
      <c r="HK22" s="188">
        <f t="shared" si="174"/>
        <v>6.1984850744838704</v>
      </c>
      <c r="HL22" s="187">
        <f t="shared" si="175"/>
        <v>10.091186948070954</v>
      </c>
      <c r="HN22" s="156">
        <f t="shared" si="347"/>
        <v>64.176512898428953</v>
      </c>
      <c r="HO22" s="96">
        <f>'Production Cost Summary'!$C$15/' Margin Analysis'!HN22</f>
        <v>5.301752691650675</v>
      </c>
      <c r="HP22" s="98">
        <f>'Production Cost Summary'!$D$15/' Margin Analysis'!HN22</f>
        <v>8.2808612683754852</v>
      </c>
      <c r="HQ22" s="186">
        <f t="shared" si="176"/>
        <v>5.5668403262332093</v>
      </c>
      <c r="HR22" s="187">
        <f t="shared" si="177"/>
        <v>8.6949043317942607</v>
      </c>
      <c r="HS22" s="186">
        <f t="shared" si="178"/>
        <v>5.8319279608157428</v>
      </c>
      <c r="HT22" s="187">
        <f t="shared" si="179"/>
        <v>9.1089473952130344</v>
      </c>
      <c r="HU22" s="186">
        <f t="shared" si="180"/>
        <v>6.0970155953982754</v>
      </c>
      <c r="HV22" s="187">
        <f t="shared" si="181"/>
        <v>9.5229904586318064</v>
      </c>
      <c r="HW22" s="186">
        <f t="shared" si="182"/>
        <v>6.3621032299808098</v>
      </c>
      <c r="HX22" s="187">
        <f t="shared" si="183"/>
        <v>9.9370335220505819</v>
      </c>
      <c r="HY22" s="186">
        <f t="shared" si="184"/>
        <v>6.6271908645633442</v>
      </c>
      <c r="HZ22" s="187">
        <f t="shared" si="185"/>
        <v>10.351076585469357</v>
      </c>
      <c r="IA22" s="186">
        <f t="shared" si="186"/>
        <v>6.8922784991458776</v>
      </c>
      <c r="IB22" s="187">
        <f t="shared" si="187"/>
        <v>10.765119648888131</v>
      </c>
      <c r="IC22" s="186">
        <f t="shared" si="188"/>
        <v>7.157366133728412</v>
      </c>
      <c r="ID22" s="187">
        <f t="shared" si="189"/>
        <v>11.179162712306907</v>
      </c>
      <c r="IE22" s="188">
        <f t="shared" si="190"/>
        <v>7.4224537683109446</v>
      </c>
      <c r="IF22" s="187">
        <f t="shared" si="191"/>
        <v>11.593205775725679</v>
      </c>
      <c r="IH22" s="156">
        <f t="shared" si="348"/>
        <v>34.380274767015507</v>
      </c>
      <c r="II22" s="96">
        <f>'Production Cost Summary'!$C$16/' Margin Analysis'!IH22</f>
        <v>7.8565282514595722</v>
      </c>
      <c r="IJ22" s="98">
        <f>'Production Cost Summary'!$D$16/' Margin Analysis'!IH22</f>
        <v>13.41753092801255</v>
      </c>
      <c r="IK22" s="186">
        <f t="shared" si="192"/>
        <v>8.2493546640325519</v>
      </c>
      <c r="IL22" s="187">
        <f t="shared" si="193"/>
        <v>14.088407474413177</v>
      </c>
      <c r="IM22" s="186">
        <f t="shared" si="194"/>
        <v>8.6421810766055298</v>
      </c>
      <c r="IN22" s="187">
        <f t="shared" si="195"/>
        <v>14.759284020813805</v>
      </c>
      <c r="IO22" s="186">
        <f t="shared" si="196"/>
        <v>9.0350074891785077</v>
      </c>
      <c r="IP22" s="187">
        <f t="shared" si="197"/>
        <v>15.430160567214431</v>
      </c>
      <c r="IQ22" s="186">
        <f t="shared" si="198"/>
        <v>9.4278339017514856</v>
      </c>
      <c r="IR22" s="187">
        <f t="shared" si="199"/>
        <v>16.10103711361506</v>
      </c>
      <c r="IS22" s="186">
        <f t="shared" si="200"/>
        <v>9.8206603143244653</v>
      </c>
      <c r="IT22" s="187">
        <f t="shared" si="201"/>
        <v>16.771913660015688</v>
      </c>
      <c r="IU22" s="186">
        <f t="shared" si="202"/>
        <v>10.213486726897445</v>
      </c>
      <c r="IV22" s="187">
        <f t="shared" si="203"/>
        <v>17.442790206416316</v>
      </c>
      <c r="IW22" s="186">
        <f t="shared" si="204"/>
        <v>10.606313139470423</v>
      </c>
      <c r="IX22" s="187">
        <f t="shared" si="205"/>
        <v>18.113666752816943</v>
      </c>
      <c r="IY22" s="188">
        <f t="shared" si="206"/>
        <v>10.999139552043401</v>
      </c>
      <c r="IZ22" s="187">
        <f t="shared" si="207"/>
        <v>18.784543299217567</v>
      </c>
      <c r="JB22" s="156">
        <f t="shared" si="349"/>
        <v>64.176512898428953</v>
      </c>
      <c r="JC22" s="96">
        <f>'Production Cost Summary'!$C$17/' Margin Analysis'!JB22</f>
        <v>5.1254857134509786</v>
      </c>
      <c r="JD22" s="98">
        <f>'Production Cost Summary'!$D$17/' Margin Analysis'!JB22</f>
        <v>8.1045942901757879</v>
      </c>
      <c r="JE22" s="186">
        <f t="shared" si="208"/>
        <v>5.3817599991235276</v>
      </c>
      <c r="JF22" s="187">
        <f t="shared" si="209"/>
        <v>8.5098240046845781</v>
      </c>
      <c r="JG22" s="186">
        <f t="shared" si="210"/>
        <v>5.6380342847960767</v>
      </c>
      <c r="JH22" s="187">
        <f t="shared" si="211"/>
        <v>8.9150537191933683</v>
      </c>
      <c r="JI22" s="186">
        <f t="shared" si="212"/>
        <v>5.8943085704686249</v>
      </c>
      <c r="JJ22" s="187">
        <f t="shared" si="213"/>
        <v>9.320283433702155</v>
      </c>
      <c r="JK22" s="186">
        <f t="shared" si="214"/>
        <v>6.1505828561411739</v>
      </c>
      <c r="JL22" s="187">
        <f t="shared" si="215"/>
        <v>9.7255131482109451</v>
      </c>
      <c r="JM22" s="186">
        <f t="shared" si="216"/>
        <v>6.406857141813723</v>
      </c>
      <c r="JN22" s="187">
        <f t="shared" si="217"/>
        <v>10.130742862719735</v>
      </c>
      <c r="JO22" s="186">
        <f t="shared" si="218"/>
        <v>6.6631314274862721</v>
      </c>
      <c r="JP22" s="187">
        <f t="shared" si="219"/>
        <v>10.535972577228526</v>
      </c>
      <c r="JQ22" s="186">
        <f t="shared" si="220"/>
        <v>6.9194057131588211</v>
      </c>
      <c r="JR22" s="187">
        <f t="shared" si="221"/>
        <v>10.941202291737314</v>
      </c>
      <c r="JS22" s="188">
        <f t="shared" si="222"/>
        <v>7.1756799988313693</v>
      </c>
      <c r="JT22" s="187">
        <f t="shared" si="223"/>
        <v>11.346432006246102</v>
      </c>
      <c r="JV22" s="156">
        <f t="shared" si="350"/>
        <v>1604.4128224607241</v>
      </c>
      <c r="JW22" s="96">
        <f>'Production Cost Summary'!$C$18/' Margin Analysis'!JV22</f>
        <v>0.17655994207621367</v>
      </c>
      <c r="JX22" s="98">
        <f>'Production Cost Summary'!$D$18/' Margin Analysis'!JV22</f>
        <v>0.29572428514520599</v>
      </c>
      <c r="JY22" s="186">
        <f t="shared" si="224"/>
        <v>0.18538793918002436</v>
      </c>
      <c r="JZ22" s="187">
        <f t="shared" si="225"/>
        <v>0.31051049940246628</v>
      </c>
      <c r="KA22" s="186">
        <f t="shared" si="226"/>
        <v>0.19421593628383504</v>
      </c>
      <c r="KB22" s="187">
        <f t="shared" si="227"/>
        <v>0.32529671365972662</v>
      </c>
      <c r="KC22" s="186">
        <f t="shared" si="228"/>
        <v>0.2030439333876457</v>
      </c>
      <c r="KD22" s="187">
        <f t="shared" si="229"/>
        <v>0.34008292791698685</v>
      </c>
      <c r="KE22" s="186">
        <f t="shared" si="230"/>
        <v>0.21187193049145639</v>
      </c>
      <c r="KF22" s="187">
        <f t="shared" si="231"/>
        <v>0.3548691421742472</v>
      </c>
      <c r="KG22" s="186">
        <f t="shared" si="232"/>
        <v>0.22069992759526708</v>
      </c>
      <c r="KH22" s="187">
        <f t="shared" si="233"/>
        <v>0.36965535643150749</v>
      </c>
      <c r="KI22" s="186">
        <f t="shared" si="234"/>
        <v>0.22952792469907779</v>
      </c>
      <c r="KJ22" s="187">
        <f t="shared" si="235"/>
        <v>0.38444157068876778</v>
      </c>
      <c r="KK22" s="186">
        <f t="shared" si="236"/>
        <v>0.23835592180288848</v>
      </c>
      <c r="KL22" s="187">
        <f t="shared" si="237"/>
        <v>0.39922778494602812</v>
      </c>
      <c r="KM22" s="188">
        <f t="shared" si="238"/>
        <v>0.24718391890669913</v>
      </c>
      <c r="KN22" s="187">
        <f t="shared" si="239"/>
        <v>0.41401399920328835</v>
      </c>
      <c r="KP22" s="156">
        <f t="shared" si="351"/>
        <v>1604.4128224607241</v>
      </c>
      <c r="KQ22" s="96">
        <f>'Production Cost Summary'!$C$19/' Margin Analysis'!KP22</f>
        <v>0.19795706289163306</v>
      </c>
      <c r="KR22" s="98">
        <f>'Production Cost Summary'!$D$19/' Margin Analysis'!KP22</f>
        <v>0.31712140596062538</v>
      </c>
      <c r="KS22" s="186">
        <f t="shared" si="240"/>
        <v>0.20785491603621473</v>
      </c>
      <c r="KT22" s="187">
        <f t="shared" si="241"/>
        <v>0.33297747625865665</v>
      </c>
      <c r="KU22" s="186">
        <f t="shared" si="242"/>
        <v>0.21775276918079639</v>
      </c>
      <c r="KV22" s="187">
        <f t="shared" si="243"/>
        <v>0.34883354655668797</v>
      </c>
      <c r="KW22" s="186">
        <f t="shared" si="244"/>
        <v>0.227650622325378</v>
      </c>
      <c r="KX22" s="187">
        <f t="shared" si="245"/>
        <v>0.36468961685471918</v>
      </c>
      <c r="KY22" s="186">
        <f t="shared" si="246"/>
        <v>0.23754847546995966</v>
      </c>
      <c r="KZ22" s="187">
        <f t="shared" si="247"/>
        <v>0.38054568715275044</v>
      </c>
      <c r="LA22" s="186">
        <f t="shared" si="248"/>
        <v>0.24744632861454133</v>
      </c>
      <c r="LB22" s="187">
        <f t="shared" si="249"/>
        <v>0.39640175745078171</v>
      </c>
      <c r="LC22" s="186">
        <f t="shared" si="250"/>
        <v>0.25734418175912299</v>
      </c>
      <c r="LD22" s="187">
        <f t="shared" si="251"/>
        <v>0.41225782774881303</v>
      </c>
      <c r="LE22" s="186">
        <f t="shared" si="252"/>
        <v>0.26724203490370463</v>
      </c>
      <c r="LF22" s="187">
        <f t="shared" si="253"/>
        <v>0.4281138980468443</v>
      </c>
      <c r="LG22" s="188">
        <f t="shared" si="254"/>
        <v>0.27713988804828626</v>
      </c>
      <c r="LH22" s="187">
        <f t="shared" si="255"/>
        <v>0.44396996834487551</v>
      </c>
      <c r="LJ22" s="156">
        <f t="shared" si="352"/>
        <v>1604.4128224607241</v>
      </c>
      <c r="LK22" s="96">
        <f>'Production Cost Summary'!$C$20/' Margin Analysis'!LJ22</f>
        <v>0.19523662838818287</v>
      </c>
      <c r="LL22" s="98">
        <f>'Production Cost Summary'!$D$20/' Margin Analysis'!LJ22</f>
        <v>0.31440097145717522</v>
      </c>
      <c r="LM22" s="186">
        <f t="shared" si="256"/>
        <v>0.20499845980759202</v>
      </c>
      <c r="LN22" s="187">
        <f t="shared" si="257"/>
        <v>0.33012102003003402</v>
      </c>
      <c r="LO22" s="186">
        <f t="shared" si="258"/>
        <v>0.21476029122700119</v>
      </c>
      <c r="LP22" s="187">
        <f t="shared" si="259"/>
        <v>0.34584106860289276</v>
      </c>
      <c r="LQ22" s="186">
        <f t="shared" si="260"/>
        <v>0.22452212264641028</v>
      </c>
      <c r="LR22" s="187">
        <f t="shared" si="261"/>
        <v>0.36156111717575146</v>
      </c>
      <c r="LS22" s="186">
        <f t="shared" si="262"/>
        <v>0.23428395406581942</v>
      </c>
      <c r="LT22" s="187">
        <f t="shared" si="263"/>
        <v>0.37728116574861026</v>
      </c>
      <c r="LU22" s="186">
        <f t="shared" si="264"/>
        <v>0.24404578548522859</v>
      </c>
      <c r="LV22" s="187">
        <f t="shared" si="265"/>
        <v>0.39300121432146901</v>
      </c>
      <c r="LW22" s="186">
        <f t="shared" si="266"/>
        <v>0.25380761690463777</v>
      </c>
      <c r="LX22" s="187">
        <f t="shared" si="267"/>
        <v>0.40872126289432781</v>
      </c>
      <c r="LY22" s="186">
        <f t="shared" si="268"/>
        <v>0.26356944832404688</v>
      </c>
      <c r="LZ22" s="187">
        <f t="shared" si="269"/>
        <v>0.42444131146718656</v>
      </c>
      <c r="MA22" s="188">
        <f t="shared" si="270"/>
        <v>0.273331279743456</v>
      </c>
      <c r="MB22" s="187">
        <f t="shared" si="271"/>
        <v>0.44016136004004525</v>
      </c>
      <c r="MD22" s="156">
        <f t="shared" si="353"/>
        <v>57.300457945025862</v>
      </c>
      <c r="ME22" s="96">
        <f>'Production Cost Summary'!$C$21/' Margin Analysis'!MD22</f>
        <v>5.4838009898885502</v>
      </c>
      <c r="MF22" s="98">
        <f>'Production Cost Summary'!$D$21/' Margin Analysis'!MD22</f>
        <v>8.8204025958203349</v>
      </c>
      <c r="MG22" s="186">
        <f t="shared" si="272"/>
        <v>5.7579910393829783</v>
      </c>
      <c r="MH22" s="187">
        <f t="shared" si="273"/>
        <v>9.2614227256113519</v>
      </c>
      <c r="MI22" s="186">
        <f t="shared" si="274"/>
        <v>6.0321810888774055</v>
      </c>
      <c r="MJ22" s="187">
        <f t="shared" si="275"/>
        <v>9.7024428554023689</v>
      </c>
      <c r="MK22" s="186">
        <f t="shared" si="276"/>
        <v>6.3063711383718326</v>
      </c>
      <c r="ML22" s="187">
        <f t="shared" si="277"/>
        <v>10.143462985193384</v>
      </c>
      <c r="MM22" s="186">
        <f t="shared" si="278"/>
        <v>6.5805611878662598</v>
      </c>
      <c r="MN22" s="187">
        <f t="shared" si="279"/>
        <v>10.584483114984401</v>
      </c>
      <c r="MO22" s="186">
        <f t="shared" si="280"/>
        <v>6.8547512373606878</v>
      </c>
      <c r="MP22" s="187">
        <f t="shared" si="281"/>
        <v>11.025503244775418</v>
      </c>
      <c r="MQ22" s="186">
        <f t="shared" si="282"/>
        <v>7.1289412868551159</v>
      </c>
      <c r="MR22" s="187">
        <f t="shared" si="283"/>
        <v>11.466523374566435</v>
      </c>
      <c r="MS22" s="186">
        <f t="shared" si="284"/>
        <v>7.403131336349543</v>
      </c>
      <c r="MT22" s="187">
        <f t="shared" si="285"/>
        <v>11.907543504357452</v>
      </c>
      <c r="MU22" s="188">
        <f t="shared" si="286"/>
        <v>7.6773213858439702</v>
      </c>
      <c r="MV22" s="187">
        <f t="shared" si="287"/>
        <v>12.348563634148467</v>
      </c>
      <c r="MX22" s="156">
        <f t="shared" si="354"/>
        <v>1604.4128224607241</v>
      </c>
      <c r="MY22" s="96">
        <f>'Production Cost Summary'!$C$22/' Margin Analysis'!MX22</f>
        <v>0.21330843608885325</v>
      </c>
      <c r="MZ22" s="98">
        <f>'Production Cost Summary'!$D$22/' Margin Analysis'!MX22</f>
        <v>0.33247277915784562</v>
      </c>
      <c r="NA22" s="186">
        <f t="shared" si="288"/>
        <v>0.22397385789329591</v>
      </c>
      <c r="NB22" s="187">
        <f t="shared" si="289"/>
        <v>0.34909641811573794</v>
      </c>
      <c r="NC22" s="186">
        <f t="shared" si="290"/>
        <v>0.2346392796977386</v>
      </c>
      <c r="ND22" s="187">
        <f t="shared" si="291"/>
        <v>0.3657200570736302</v>
      </c>
      <c r="NE22" s="186">
        <f t="shared" si="292"/>
        <v>0.24530470150218123</v>
      </c>
      <c r="NF22" s="187">
        <f t="shared" si="293"/>
        <v>0.38234369603152246</v>
      </c>
      <c r="NG22" s="186">
        <f t="shared" si="294"/>
        <v>0.25597012330662389</v>
      </c>
      <c r="NH22" s="187">
        <f t="shared" si="295"/>
        <v>0.39896733498941472</v>
      </c>
      <c r="NI22" s="186">
        <f t="shared" si="296"/>
        <v>0.26663554511106657</v>
      </c>
      <c r="NJ22" s="187">
        <f t="shared" si="297"/>
        <v>0.41559097394730704</v>
      </c>
      <c r="NK22" s="186">
        <f t="shared" si="298"/>
        <v>0.27730096691550921</v>
      </c>
      <c r="NL22" s="187">
        <f t="shared" si="299"/>
        <v>0.4322146129051993</v>
      </c>
      <c r="NM22" s="186">
        <f t="shared" si="300"/>
        <v>0.28796638871995189</v>
      </c>
      <c r="NN22" s="187">
        <f t="shared" si="301"/>
        <v>0.44883825186309162</v>
      </c>
      <c r="NO22" s="188">
        <f t="shared" si="302"/>
        <v>0.29863181052439453</v>
      </c>
      <c r="NP22" s="187">
        <f t="shared" si="303"/>
        <v>0.46546189082098383</v>
      </c>
      <c r="NR22" s="156">
        <f t="shared" si="355"/>
        <v>1375.2109906806206</v>
      </c>
      <c r="NS22" s="96">
        <f>'Production Cost Summary'!$C$23/' Margin Analysis'!NR22</f>
        <v>0.2194568266580193</v>
      </c>
      <c r="NT22" s="98">
        <f>'Production Cost Summary'!$D$23/' Margin Analysis'!NR22</f>
        <v>0.35848189357184368</v>
      </c>
      <c r="NU22" s="186">
        <f t="shared" si="304"/>
        <v>0.23042966799092027</v>
      </c>
      <c r="NV22" s="187">
        <f t="shared" si="305"/>
        <v>0.37640598825043586</v>
      </c>
      <c r="NW22" s="186">
        <f t="shared" si="306"/>
        <v>0.24140250932382126</v>
      </c>
      <c r="NX22" s="187">
        <f t="shared" si="307"/>
        <v>0.3943300829290281</v>
      </c>
      <c r="NY22" s="186">
        <f t="shared" si="308"/>
        <v>0.25237535065672217</v>
      </c>
      <c r="NZ22" s="187">
        <f t="shared" si="309"/>
        <v>0.41225417760762018</v>
      </c>
      <c r="OA22" s="186">
        <f t="shared" si="310"/>
        <v>0.26334819198962317</v>
      </c>
      <c r="OB22" s="187">
        <f t="shared" si="311"/>
        <v>0.43017827228621242</v>
      </c>
      <c r="OC22" s="186">
        <f t="shared" si="312"/>
        <v>0.27432103332252411</v>
      </c>
      <c r="OD22" s="187">
        <f t="shared" si="313"/>
        <v>0.4481023669648046</v>
      </c>
      <c r="OE22" s="186">
        <f t="shared" si="314"/>
        <v>0.28529387465542511</v>
      </c>
      <c r="OF22" s="187">
        <f t="shared" si="315"/>
        <v>0.46602646164339678</v>
      </c>
      <c r="OG22" s="186">
        <f t="shared" si="316"/>
        <v>0.2962667159883261</v>
      </c>
      <c r="OH22" s="187">
        <f t="shared" si="317"/>
        <v>0.48395055632198902</v>
      </c>
      <c r="OI22" s="188">
        <f t="shared" si="318"/>
        <v>0.30723955732122699</v>
      </c>
      <c r="OJ22" s="187">
        <f t="shared" si="319"/>
        <v>0.50187465100058115</v>
      </c>
      <c r="OL22" s="156">
        <f t="shared" si="356"/>
        <v>916.80732712041379</v>
      </c>
      <c r="OM22" s="96">
        <f>'Production Cost Summary'!$C$24/' Margin Analysis'!OL22</f>
        <v>0.3206091523321718</v>
      </c>
      <c r="ON22" s="98">
        <f>'Production Cost Summary'!$D$24/' Margin Analysis'!OL22</f>
        <v>0.52914675270290834</v>
      </c>
      <c r="OO22" s="186">
        <f t="shared" si="320"/>
        <v>0.33663960994878039</v>
      </c>
      <c r="OP22" s="187">
        <f t="shared" si="321"/>
        <v>0.5556040903380538</v>
      </c>
      <c r="OQ22" s="186">
        <f t="shared" si="322"/>
        <v>0.35267006756538899</v>
      </c>
      <c r="OR22" s="187">
        <f t="shared" si="323"/>
        <v>0.58206142797319926</v>
      </c>
      <c r="OS22" s="186">
        <f t="shared" si="324"/>
        <v>0.36870052518199753</v>
      </c>
      <c r="OT22" s="187">
        <f t="shared" si="325"/>
        <v>0.6085187656083445</v>
      </c>
      <c r="OU22" s="186">
        <f t="shared" si="326"/>
        <v>0.38473098279860612</v>
      </c>
      <c r="OV22" s="187">
        <f t="shared" si="327"/>
        <v>0.63497610324348996</v>
      </c>
      <c r="OW22" s="186">
        <f t="shared" si="328"/>
        <v>0.40076144041521478</v>
      </c>
      <c r="OX22" s="187">
        <f t="shared" si="329"/>
        <v>0.66143344087863543</v>
      </c>
      <c r="OY22" s="186">
        <f t="shared" si="330"/>
        <v>0.41679189803182337</v>
      </c>
      <c r="OZ22" s="187">
        <f t="shared" si="331"/>
        <v>0.68789077851378089</v>
      </c>
      <c r="PA22" s="186">
        <f t="shared" si="332"/>
        <v>0.43282235564843197</v>
      </c>
      <c r="PB22" s="187">
        <f t="shared" si="333"/>
        <v>0.71434811614892635</v>
      </c>
      <c r="PC22" s="188">
        <f t="shared" si="334"/>
        <v>0.44885281326504051</v>
      </c>
      <c r="PD22" s="187">
        <f t="shared" si="335"/>
        <v>0.74080545378407159</v>
      </c>
    </row>
    <row r="23" spans="2:420" ht="26" thickBot="1" x14ac:dyDescent="0.8">
      <c r="B23" s="155">
        <f t="shared" si="336"/>
        <v>48.132384673821726</v>
      </c>
      <c r="C23" s="92">
        <f>'Production Cost Summary'!$C$4/' Margin Analysis'!B23</f>
        <v>8.3070266040124885</v>
      </c>
      <c r="D23" s="169">
        <f>'Production Cost Summary'!$D$4/' Margin Analysis'!B23</f>
        <v>12.279171372978901</v>
      </c>
      <c r="E23" s="171">
        <f t="shared" si="0"/>
        <v>8.7223779342131138</v>
      </c>
      <c r="F23" s="172">
        <f t="shared" si="1"/>
        <v>12.893129941627846</v>
      </c>
      <c r="G23" s="171">
        <f t="shared" si="2"/>
        <v>9.1377292644137373</v>
      </c>
      <c r="H23" s="172">
        <f t="shared" si="3"/>
        <v>13.507088510276793</v>
      </c>
      <c r="I23" s="171">
        <f t="shared" si="4"/>
        <v>9.5530805946143609</v>
      </c>
      <c r="J23" s="172">
        <f t="shared" si="5"/>
        <v>14.121047078925734</v>
      </c>
      <c r="K23" s="171">
        <f t="shared" si="6"/>
        <v>9.9684319248149862</v>
      </c>
      <c r="L23" s="172">
        <f t="shared" si="7"/>
        <v>14.735005647574681</v>
      </c>
      <c r="M23" s="171">
        <f t="shared" si="8"/>
        <v>10.383783255015612</v>
      </c>
      <c r="N23" s="172">
        <f t="shared" si="9"/>
        <v>15.348964216223626</v>
      </c>
      <c r="O23" s="171">
        <f t="shared" si="10"/>
        <v>10.799134585216235</v>
      </c>
      <c r="P23" s="172">
        <f t="shared" si="11"/>
        <v>15.962922784872571</v>
      </c>
      <c r="Q23" s="171">
        <f t="shared" si="12"/>
        <v>11.21448591541686</v>
      </c>
      <c r="R23" s="172">
        <f t="shared" si="13"/>
        <v>16.576881353521518</v>
      </c>
      <c r="S23" s="173">
        <f t="shared" si="14"/>
        <v>11.629837245617484</v>
      </c>
      <c r="T23" s="172">
        <f t="shared" si="15"/>
        <v>17.190839922170461</v>
      </c>
      <c r="V23" s="155">
        <f t="shared" si="337"/>
        <v>67.3853385433504</v>
      </c>
      <c r="W23" s="92">
        <f>'Production Cost Summary'!$C$5/' Margin Analysis'!V23</f>
        <v>4.9715963033187007</v>
      </c>
      <c r="X23" s="94">
        <f>'Production Cost Summary'!$D$5/' Margin Analysis'!V23</f>
        <v>7.8088425668661374</v>
      </c>
      <c r="Y23" s="171">
        <f t="shared" si="16"/>
        <v>5.2201761184846358</v>
      </c>
      <c r="Z23" s="172">
        <f t="shared" si="17"/>
        <v>8.1992846952094443</v>
      </c>
      <c r="AA23" s="171">
        <f t="shared" si="18"/>
        <v>5.4687559336505709</v>
      </c>
      <c r="AB23" s="172">
        <f t="shared" si="19"/>
        <v>8.589726823552752</v>
      </c>
      <c r="AC23" s="171">
        <f t="shared" si="20"/>
        <v>5.7173357488165051</v>
      </c>
      <c r="AD23" s="172">
        <f t="shared" si="21"/>
        <v>8.9801689518960579</v>
      </c>
      <c r="AE23" s="171">
        <f t="shared" si="22"/>
        <v>5.965915563982441</v>
      </c>
      <c r="AF23" s="172">
        <f t="shared" si="23"/>
        <v>9.3706110802393638</v>
      </c>
      <c r="AG23" s="171">
        <f t="shared" si="24"/>
        <v>6.2144953791483761</v>
      </c>
      <c r="AH23" s="172">
        <f t="shared" si="25"/>
        <v>9.7610532085826716</v>
      </c>
      <c r="AI23" s="171">
        <f t="shared" si="26"/>
        <v>6.4630751943143112</v>
      </c>
      <c r="AJ23" s="172">
        <f t="shared" si="27"/>
        <v>10.151495336925979</v>
      </c>
      <c r="AK23" s="171">
        <f t="shared" si="28"/>
        <v>6.7116550094802463</v>
      </c>
      <c r="AL23" s="172">
        <f t="shared" si="29"/>
        <v>10.541937465269287</v>
      </c>
      <c r="AM23" s="173">
        <f t="shared" si="30"/>
        <v>6.9602348246461805</v>
      </c>
      <c r="AN23" s="172">
        <f t="shared" si="31"/>
        <v>10.932379593612591</v>
      </c>
      <c r="AP23" s="155">
        <f t="shared" si="338"/>
        <v>48.132384673821726</v>
      </c>
      <c r="AQ23" s="92">
        <f>'Production Cost Summary'!$C$6/' Margin Analysis'!AP23</f>
        <v>5.9852176856029038</v>
      </c>
      <c r="AR23" s="94">
        <f>'Production Cost Summary'!$D$6/' Margin Analysis'!AP23</f>
        <v>9.9573624545693153</v>
      </c>
      <c r="AS23" s="171">
        <f t="shared" si="32"/>
        <v>6.2844785698830492</v>
      </c>
      <c r="AT23" s="172">
        <f t="shared" si="33"/>
        <v>10.455230577297781</v>
      </c>
      <c r="AU23" s="171">
        <f t="shared" si="34"/>
        <v>6.5837394541631946</v>
      </c>
      <c r="AV23" s="172">
        <f t="shared" si="35"/>
        <v>10.953098700026247</v>
      </c>
      <c r="AW23" s="171">
        <f t="shared" si="36"/>
        <v>6.8830003384433391</v>
      </c>
      <c r="AX23" s="172">
        <f t="shared" si="37"/>
        <v>11.450966822754712</v>
      </c>
      <c r="AY23" s="171">
        <f t="shared" si="38"/>
        <v>7.1822612227234846</v>
      </c>
      <c r="AZ23" s="172">
        <f t="shared" si="39"/>
        <v>11.948834945483178</v>
      </c>
      <c r="BA23" s="171">
        <f t="shared" si="40"/>
        <v>7.48152210700363</v>
      </c>
      <c r="BB23" s="172">
        <f t="shared" si="41"/>
        <v>12.446703068211644</v>
      </c>
      <c r="BC23" s="171">
        <f t="shared" si="42"/>
        <v>7.7807829912837754</v>
      </c>
      <c r="BD23" s="172">
        <f t="shared" si="43"/>
        <v>12.94457119094011</v>
      </c>
      <c r="BE23" s="171">
        <f t="shared" si="44"/>
        <v>8.0800438755639199</v>
      </c>
      <c r="BF23" s="172">
        <f t="shared" si="45"/>
        <v>13.442439313668576</v>
      </c>
      <c r="BG23" s="173">
        <f t="shared" si="46"/>
        <v>8.3793047598440644</v>
      </c>
      <c r="BH23" s="172">
        <f t="shared" si="47"/>
        <v>13.94030743639704</v>
      </c>
      <c r="BJ23" s="155">
        <f t="shared" si="339"/>
        <v>139.58391555408295</v>
      </c>
      <c r="BK23" s="92">
        <f>'Production Cost Summary'!$C$7/' Margin Analysis'!BJ23</f>
        <v>2.1197055464844019</v>
      </c>
      <c r="BL23" s="94">
        <f>'Production Cost Summary'!$D$7/' Margin Analysis'!BJ23</f>
        <v>3.4914280636523145</v>
      </c>
      <c r="BM23" s="171">
        <f t="shared" si="48"/>
        <v>2.2256908238086219</v>
      </c>
      <c r="BN23" s="172">
        <f t="shared" si="49"/>
        <v>3.6659994668349305</v>
      </c>
      <c r="BO23" s="171">
        <f t="shared" si="50"/>
        <v>2.3316761011328424</v>
      </c>
      <c r="BP23" s="172">
        <f t="shared" si="51"/>
        <v>3.840570870017546</v>
      </c>
      <c r="BQ23" s="171">
        <f t="shared" si="52"/>
        <v>2.437661378457062</v>
      </c>
      <c r="BR23" s="172">
        <f t="shared" si="53"/>
        <v>4.0151422732001611</v>
      </c>
      <c r="BS23" s="171">
        <f t="shared" si="54"/>
        <v>2.543646655781282</v>
      </c>
      <c r="BT23" s="172">
        <f t="shared" si="55"/>
        <v>4.1897136763827776</v>
      </c>
      <c r="BU23" s="171">
        <f t="shared" si="56"/>
        <v>2.6496319331055025</v>
      </c>
      <c r="BV23" s="172">
        <f t="shared" si="57"/>
        <v>4.3642850795653931</v>
      </c>
      <c r="BW23" s="171">
        <f t="shared" si="58"/>
        <v>2.7556172104297225</v>
      </c>
      <c r="BX23" s="172">
        <f t="shared" si="59"/>
        <v>4.5388564827480087</v>
      </c>
      <c r="BY23" s="171">
        <f t="shared" si="60"/>
        <v>2.8616024877539425</v>
      </c>
      <c r="BZ23" s="172">
        <f t="shared" si="61"/>
        <v>4.7134278859306251</v>
      </c>
      <c r="CA23" s="173">
        <f t="shared" si="62"/>
        <v>2.9675877650781626</v>
      </c>
      <c r="CB23" s="172">
        <f t="shared" si="63"/>
        <v>4.8879992891132398</v>
      </c>
      <c r="CD23" s="155">
        <f t="shared" si="340"/>
        <v>139.58391555408295</v>
      </c>
      <c r="CE23" s="92">
        <f>'Production Cost Summary'!$C$8/' Margin Analysis'!CD23</f>
        <v>4.1832226706218103</v>
      </c>
      <c r="CF23" s="94">
        <f>'Production Cost Summary'!$D$8/' Margin Analysis'!CD23</f>
        <v>5.5549451877897233</v>
      </c>
      <c r="CG23" s="171">
        <f t="shared" si="64"/>
        <v>4.3923838041529013</v>
      </c>
      <c r="CH23" s="172">
        <f t="shared" si="65"/>
        <v>5.8326924471792099</v>
      </c>
      <c r="CI23" s="171">
        <f t="shared" si="66"/>
        <v>4.6015449376839914</v>
      </c>
      <c r="CJ23" s="172">
        <f t="shared" si="67"/>
        <v>6.1104397065686964</v>
      </c>
      <c r="CK23" s="171">
        <f t="shared" si="68"/>
        <v>4.8107060712150815</v>
      </c>
      <c r="CL23" s="172">
        <f t="shared" si="69"/>
        <v>6.3881869659581811</v>
      </c>
      <c r="CM23" s="171">
        <f t="shared" si="70"/>
        <v>5.0198672047461725</v>
      </c>
      <c r="CN23" s="172">
        <f t="shared" si="71"/>
        <v>6.6659342253476677</v>
      </c>
      <c r="CO23" s="171">
        <f t="shared" si="72"/>
        <v>5.2290283382772627</v>
      </c>
      <c r="CP23" s="172">
        <f t="shared" si="73"/>
        <v>6.9436814847371542</v>
      </c>
      <c r="CQ23" s="171">
        <f t="shared" si="74"/>
        <v>5.4381894718083537</v>
      </c>
      <c r="CR23" s="172">
        <f t="shared" si="75"/>
        <v>7.2214287441266407</v>
      </c>
      <c r="CS23" s="171">
        <f t="shared" si="76"/>
        <v>5.6473506053394447</v>
      </c>
      <c r="CT23" s="172">
        <f t="shared" si="77"/>
        <v>7.4991760035161272</v>
      </c>
      <c r="CU23" s="173">
        <f t="shared" si="78"/>
        <v>5.8565117388705339</v>
      </c>
      <c r="CV23" s="172">
        <f t="shared" si="79"/>
        <v>7.776923262905612</v>
      </c>
      <c r="CX23" s="155">
        <f t="shared" si="341"/>
        <v>48.132384673821726</v>
      </c>
      <c r="CY23" s="92">
        <f>'Production Cost Summary'!$C$9/' Margin Analysis'!CX23</f>
        <v>6.0970010521753544</v>
      </c>
      <c r="CZ23" s="94">
        <f>'Production Cost Summary'!$D$9/' Margin Analysis'!CX23</f>
        <v>10.069145821141765</v>
      </c>
      <c r="DA23" s="171">
        <f t="shared" si="80"/>
        <v>6.4018511047841224</v>
      </c>
      <c r="DB23" s="172">
        <f t="shared" si="81"/>
        <v>10.572603112198854</v>
      </c>
      <c r="DC23" s="171">
        <f t="shared" si="82"/>
        <v>6.7067011573928905</v>
      </c>
      <c r="DD23" s="172">
        <f t="shared" si="83"/>
        <v>11.076060403255942</v>
      </c>
      <c r="DE23" s="171">
        <f t="shared" si="84"/>
        <v>7.0115512100016568</v>
      </c>
      <c r="DF23" s="172">
        <f t="shared" si="85"/>
        <v>11.579517694313029</v>
      </c>
      <c r="DG23" s="171">
        <f t="shared" si="86"/>
        <v>7.3164012626104249</v>
      </c>
      <c r="DH23" s="172">
        <f t="shared" si="87"/>
        <v>12.082974985370118</v>
      </c>
      <c r="DI23" s="171">
        <f t="shared" si="88"/>
        <v>7.621251315219193</v>
      </c>
      <c r="DJ23" s="172">
        <f t="shared" si="89"/>
        <v>12.586432276427207</v>
      </c>
      <c r="DK23" s="171">
        <f t="shared" si="90"/>
        <v>7.926101367827961</v>
      </c>
      <c r="DL23" s="172">
        <f t="shared" si="91"/>
        <v>13.089889567484295</v>
      </c>
      <c r="DM23" s="171">
        <f t="shared" si="92"/>
        <v>8.2309514204367282</v>
      </c>
      <c r="DN23" s="172">
        <f t="shared" si="93"/>
        <v>13.593346858541384</v>
      </c>
      <c r="DO23" s="173">
        <f t="shared" si="94"/>
        <v>8.5358014730454954</v>
      </c>
      <c r="DP23" s="172">
        <f t="shared" si="95"/>
        <v>14.096804149598469</v>
      </c>
      <c r="DR23" s="155">
        <f t="shared" si="342"/>
        <v>48.132384673821726</v>
      </c>
      <c r="DS23" s="92">
        <f>'Production Cost Summary'!$C$10/' Margin Analysis'!DR23</f>
        <v>6.2133284300508436</v>
      </c>
      <c r="DT23" s="94">
        <f>'Production Cost Summary'!$D$10/' Margin Analysis'!DR23</f>
        <v>10.185473199017254</v>
      </c>
      <c r="DU23" s="171">
        <f t="shared" si="96"/>
        <v>6.5239948515533861</v>
      </c>
      <c r="DV23" s="172">
        <f t="shared" si="97"/>
        <v>10.694746858968118</v>
      </c>
      <c r="DW23" s="171">
        <f t="shared" si="98"/>
        <v>6.8346612730559286</v>
      </c>
      <c r="DX23" s="172">
        <f t="shared" si="99"/>
        <v>11.204020518918981</v>
      </c>
      <c r="DY23" s="171">
        <f t="shared" si="100"/>
        <v>7.1453276945584694</v>
      </c>
      <c r="DZ23" s="172">
        <f t="shared" si="101"/>
        <v>11.713294178869841</v>
      </c>
      <c r="EA23" s="171">
        <f t="shared" si="102"/>
        <v>7.4559941160610119</v>
      </c>
      <c r="EB23" s="172">
        <f t="shared" si="103"/>
        <v>12.222567838820705</v>
      </c>
      <c r="EC23" s="171">
        <f t="shared" si="104"/>
        <v>7.7666605375635545</v>
      </c>
      <c r="ED23" s="172">
        <f t="shared" si="105"/>
        <v>12.731841498771567</v>
      </c>
      <c r="EE23" s="171">
        <f t="shared" si="106"/>
        <v>8.077326959066097</v>
      </c>
      <c r="EF23" s="172">
        <f t="shared" si="107"/>
        <v>13.241115158722431</v>
      </c>
      <c r="EG23" s="171">
        <f t="shared" si="108"/>
        <v>8.3879933805686395</v>
      </c>
      <c r="EH23" s="172">
        <f t="shared" si="109"/>
        <v>13.750388818673294</v>
      </c>
      <c r="EI23" s="173">
        <f t="shared" si="110"/>
        <v>8.6986598020711803</v>
      </c>
      <c r="EJ23" s="172">
        <f t="shared" si="111"/>
        <v>14.259662478624154</v>
      </c>
      <c r="EL23" s="155">
        <f t="shared" si="343"/>
        <v>77.011815478114755</v>
      </c>
      <c r="EM23" s="92">
        <f>'Production Cost Summary'!$C$11/' Margin Analysis'!EL23</f>
        <v>4.7499243814600538</v>
      </c>
      <c r="EN23" s="94">
        <f>'Production Cost Summary'!$D$11/' Margin Analysis'!EL23</f>
        <v>7.2325148620640602</v>
      </c>
      <c r="EO23" s="171">
        <f t="shared" si="112"/>
        <v>4.9874206005330564</v>
      </c>
      <c r="EP23" s="172">
        <f t="shared" si="113"/>
        <v>7.5941406051672633</v>
      </c>
      <c r="EQ23" s="171">
        <f t="shared" si="114"/>
        <v>5.2249168196060598</v>
      </c>
      <c r="ER23" s="172">
        <f t="shared" si="115"/>
        <v>7.9557663482704672</v>
      </c>
      <c r="ES23" s="171">
        <f t="shared" si="116"/>
        <v>5.4624130386790615</v>
      </c>
      <c r="ET23" s="172">
        <f t="shared" si="117"/>
        <v>8.3173920913736694</v>
      </c>
      <c r="EU23" s="171">
        <f t="shared" si="118"/>
        <v>5.699909257752064</v>
      </c>
      <c r="EV23" s="172">
        <f t="shared" si="119"/>
        <v>8.6790178344768716</v>
      </c>
      <c r="EW23" s="171">
        <f t="shared" si="120"/>
        <v>5.9374054768250675</v>
      </c>
      <c r="EX23" s="172">
        <f t="shared" si="121"/>
        <v>9.0406435775800755</v>
      </c>
      <c r="EY23" s="171">
        <f t="shared" si="122"/>
        <v>6.17490169589807</v>
      </c>
      <c r="EZ23" s="172">
        <f t="shared" si="123"/>
        <v>9.4022693206832795</v>
      </c>
      <c r="FA23" s="171">
        <f t="shared" si="124"/>
        <v>6.4123979149710735</v>
      </c>
      <c r="FB23" s="172">
        <f t="shared" si="125"/>
        <v>9.7638950637864816</v>
      </c>
      <c r="FC23" s="173">
        <f t="shared" si="126"/>
        <v>6.6498941340440751</v>
      </c>
      <c r="FD23" s="172">
        <f t="shared" si="127"/>
        <v>10.125520806889684</v>
      </c>
      <c r="FF23" s="155">
        <f t="shared" si="344"/>
        <v>67.3853385433504</v>
      </c>
      <c r="FG23" s="92">
        <f>'Production Cost Summary'!$C$12/' Margin Analysis'!FF23</f>
        <v>4.6674930600469171</v>
      </c>
      <c r="FH23" s="94">
        <f>'Production Cost Summary'!$D$12/' Margin Analysis'!FF23</f>
        <v>7.5047393235943538</v>
      </c>
      <c r="FI23" s="171">
        <f t="shared" si="128"/>
        <v>4.9008677130492631</v>
      </c>
      <c r="FJ23" s="172">
        <f t="shared" si="129"/>
        <v>7.8799762897740715</v>
      </c>
      <c r="FK23" s="171">
        <f t="shared" si="130"/>
        <v>5.134242366051609</v>
      </c>
      <c r="FL23" s="172">
        <f t="shared" si="131"/>
        <v>8.2552132559537892</v>
      </c>
      <c r="FM23" s="171">
        <f t="shared" si="132"/>
        <v>5.3676170190539541</v>
      </c>
      <c r="FN23" s="172">
        <f t="shared" si="133"/>
        <v>8.630450222133506</v>
      </c>
      <c r="FO23" s="171">
        <f t="shared" si="134"/>
        <v>5.6009916720563</v>
      </c>
      <c r="FP23" s="172">
        <f t="shared" si="135"/>
        <v>9.0056871883132246</v>
      </c>
      <c r="FQ23" s="171">
        <f t="shared" si="136"/>
        <v>5.8343663250586459</v>
      </c>
      <c r="FR23" s="172">
        <f t="shared" si="137"/>
        <v>9.3809241544929414</v>
      </c>
      <c r="FS23" s="171">
        <f t="shared" si="138"/>
        <v>6.0677409780609928</v>
      </c>
      <c r="FT23" s="172">
        <f t="shared" si="139"/>
        <v>9.7561611206726599</v>
      </c>
      <c r="FU23" s="171">
        <f t="shared" si="140"/>
        <v>6.3011156310633387</v>
      </c>
      <c r="FV23" s="172">
        <f t="shared" si="141"/>
        <v>10.131398086852379</v>
      </c>
      <c r="FW23" s="173">
        <f t="shared" si="142"/>
        <v>6.5344902840656838</v>
      </c>
      <c r="FX23" s="172">
        <f t="shared" si="143"/>
        <v>10.506635053032095</v>
      </c>
      <c r="FZ23" s="155">
        <f t="shared" si="345"/>
        <v>72.198577010732564</v>
      </c>
      <c r="GA23" s="92">
        <f>'Production Cost Summary'!$C$13/' Margin Analysis'!FZ23</f>
        <v>3.8554818048369688</v>
      </c>
      <c r="GB23" s="94">
        <f>'Production Cost Summary'!$D$13/' Margin Analysis'!FZ23</f>
        <v>6.5035783174812432</v>
      </c>
      <c r="GC23" s="171">
        <f t="shared" si="144"/>
        <v>4.0482558950788174</v>
      </c>
      <c r="GD23" s="172">
        <f t="shared" si="145"/>
        <v>6.8287572333553053</v>
      </c>
      <c r="GE23" s="171">
        <f t="shared" si="146"/>
        <v>4.2410299853206661</v>
      </c>
      <c r="GF23" s="172">
        <f t="shared" si="147"/>
        <v>7.1539361492293683</v>
      </c>
      <c r="GG23" s="171">
        <f t="shared" si="148"/>
        <v>4.4338040755625139</v>
      </c>
      <c r="GH23" s="172">
        <f t="shared" si="149"/>
        <v>7.4791150651034286</v>
      </c>
      <c r="GI23" s="171">
        <f t="shared" si="150"/>
        <v>4.6265781658043625</v>
      </c>
      <c r="GJ23" s="172">
        <f t="shared" si="151"/>
        <v>7.8042939809774916</v>
      </c>
      <c r="GK23" s="171">
        <f t="shared" si="152"/>
        <v>4.8193522560462112</v>
      </c>
      <c r="GL23" s="172">
        <f t="shared" si="153"/>
        <v>8.1294728968515546</v>
      </c>
      <c r="GM23" s="171">
        <f t="shared" si="154"/>
        <v>5.0121263462880599</v>
      </c>
      <c r="GN23" s="172">
        <f t="shared" si="155"/>
        <v>8.4546518127256167</v>
      </c>
      <c r="GO23" s="171">
        <f t="shared" si="156"/>
        <v>5.2049004365299085</v>
      </c>
      <c r="GP23" s="172">
        <f t="shared" si="157"/>
        <v>8.7798307285996788</v>
      </c>
      <c r="GQ23" s="173">
        <f t="shared" si="158"/>
        <v>5.3976745267717563</v>
      </c>
      <c r="GR23" s="172">
        <f t="shared" si="159"/>
        <v>9.1050096444737392</v>
      </c>
      <c r="GT23" s="155">
        <f t="shared" si="346"/>
        <v>72.198577010732564</v>
      </c>
      <c r="GU23" s="92">
        <f>'Production Cost Summary'!$C$14/' Margin Analysis'!GT23</f>
        <v>4.2166565132543337</v>
      </c>
      <c r="GV23" s="94">
        <f>'Production Cost Summary'!$D$14/' Margin Analysis'!GT23</f>
        <v>6.864753025898608</v>
      </c>
      <c r="GW23" s="171">
        <f t="shared" si="160"/>
        <v>4.4274893389170504</v>
      </c>
      <c r="GX23" s="172">
        <f t="shared" si="161"/>
        <v>7.2079906771935391</v>
      </c>
      <c r="GY23" s="171">
        <f t="shared" si="162"/>
        <v>4.6383221645797672</v>
      </c>
      <c r="GZ23" s="172">
        <f t="shared" si="163"/>
        <v>7.5512283284884694</v>
      </c>
      <c r="HA23" s="171">
        <f t="shared" si="164"/>
        <v>4.8491549902424831</v>
      </c>
      <c r="HB23" s="172">
        <f t="shared" si="165"/>
        <v>7.8944659797833987</v>
      </c>
      <c r="HC23" s="171">
        <f t="shared" si="166"/>
        <v>5.0599878159051999</v>
      </c>
      <c r="HD23" s="172">
        <f t="shared" si="167"/>
        <v>8.2377036310783289</v>
      </c>
      <c r="HE23" s="171">
        <f t="shared" si="168"/>
        <v>5.2708206415679175</v>
      </c>
      <c r="HF23" s="172">
        <f t="shared" si="169"/>
        <v>8.58094128237326</v>
      </c>
      <c r="HG23" s="171">
        <f t="shared" si="170"/>
        <v>5.4816534672306343</v>
      </c>
      <c r="HH23" s="172">
        <f t="shared" si="171"/>
        <v>8.9241789336681911</v>
      </c>
      <c r="HI23" s="171">
        <f t="shared" si="172"/>
        <v>5.6924862928933511</v>
      </c>
      <c r="HJ23" s="172">
        <f t="shared" si="173"/>
        <v>9.2674165849631223</v>
      </c>
      <c r="HK23" s="173">
        <f t="shared" si="174"/>
        <v>5.9033191185560669</v>
      </c>
      <c r="HL23" s="172">
        <f t="shared" si="175"/>
        <v>9.6106542362580498</v>
      </c>
      <c r="HN23" s="155">
        <f t="shared" si="347"/>
        <v>67.3853385433504</v>
      </c>
      <c r="HO23" s="92">
        <f>'Production Cost Summary'!$C$15/' Margin Analysis'!HN23</f>
        <v>5.0492882777625478</v>
      </c>
      <c r="HP23" s="94">
        <f>'Production Cost Summary'!$D$15/' Margin Analysis'!HN23</f>
        <v>7.8865345413099863</v>
      </c>
      <c r="HQ23" s="171">
        <f t="shared" si="176"/>
        <v>5.3017526916506759</v>
      </c>
      <c r="HR23" s="172">
        <f t="shared" si="177"/>
        <v>8.2808612683754852</v>
      </c>
      <c r="HS23" s="171">
        <f t="shared" si="178"/>
        <v>5.554217105538803</v>
      </c>
      <c r="HT23" s="172">
        <f t="shared" si="179"/>
        <v>8.6751879954409858</v>
      </c>
      <c r="HU23" s="171">
        <f t="shared" si="180"/>
        <v>5.8066815194269292</v>
      </c>
      <c r="HV23" s="172">
        <f t="shared" si="181"/>
        <v>9.0695147225064829</v>
      </c>
      <c r="HW23" s="171">
        <f t="shared" si="182"/>
        <v>6.0591459333150572</v>
      </c>
      <c r="HX23" s="172">
        <f t="shared" si="183"/>
        <v>9.4638414495719836</v>
      </c>
      <c r="HY23" s="171">
        <f t="shared" si="184"/>
        <v>6.3116103472031853</v>
      </c>
      <c r="HZ23" s="172">
        <f t="shared" si="185"/>
        <v>9.8581681766374825</v>
      </c>
      <c r="IA23" s="171">
        <f t="shared" si="186"/>
        <v>6.5640747610913124</v>
      </c>
      <c r="IB23" s="172">
        <f t="shared" si="187"/>
        <v>10.252494903702983</v>
      </c>
      <c r="IC23" s="171">
        <f t="shared" si="188"/>
        <v>6.8165391749794404</v>
      </c>
      <c r="ID23" s="172">
        <f t="shared" si="189"/>
        <v>10.646821630768482</v>
      </c>
      <c r="IE23" s="173">
        <f t="shared" si="190"/>
        <v>7.0690035888675666</v>
      </c>
      <c r="IF23" s="172">
        <f t="shared" si="191"/>
        <v>11.041148357833981</v>
      </c>
      <c r="IH23" s="155">
        <f t="shared" si="348"/>
        <v>36.099288505366282</v>
      </c>
      <c r="II23" s="92">
        <f>'Production Cost Summary'!$C$16/' Margin Analysis'!IH23</f>
        <v>7.4824078585329259</v>
      </c>
      <c r="IJ23" s="94">
        <f>'Production Cost Summary'!$D$16/' Margin Analysis'!IH23</f>
        <v>12.778600883821476</v>
      </c>
      <c r="IK23" s="171">
        <f t="shared" si="192"/>
        <v>7.8565282514595722</v>
      </c>
      <c r="IL23" s="172">
        <f t="shared" si="193"/>
        <v>13.41753092801255</v>
      </c>
      <c r="IM23" s="171">
        <f t="shared" si="194"/>
        <v>8.2306486443862195</v>
      </c>
      <c r="IN23" s="172">
        <f t="shared" si="195"/>
        <v>14.056460972203624</v>
      </c>
      <c r="IO23" s="171">
        <f t="shared" si="196"/>
        <v>8.6047690373128649</v>
      </c>
      <c r="IP23" s="172">
        <f t="shared" si="197"/>
        <v>14.695391016394696</v>
      </c>
      <c r="IQ23" s="171">
        <f t="shared" si="198"/>
        <v>8.9788894302395104</v>
      </c>
      <c r="IR23" s="172">
        <f t="shared" si="199"/>
        <v>15.33432106058577</v>
      </c>
      <c r="IS23" s="171">
        <f t="shared" si="200"/>
        <v>9.3530098231661576</v>
      </c>
      <c r="IT23" s="172">
        <f t="shared" si="201"/>
        <v>15.973251104776844</v>
      </c>
      <c r="IU23" s="171">
        <f t="shared" si="202"/>
        <v>9.7271302160928048</v>
      </c>
      <c r="IV23" s="172">
        <f t="shared" si="203"/>
        <v>16.61218114896792</v>
      </c>
      <c r="IW23" s="171">
        <f t="shared" si="204"/>
        <v>10.10125060901945</v>
      </c>
      <c r="IX23" s="172">
        <f t="shared" si="205"/>
        <v>17.251111193158994</v>
      </c>
      <c r="IY23" s="173">
        <f t="shared" si="206"/>
        <v>10.475371001946096</v>
      </c>
      <c r="IZ23" s="172">
        <f t="shared" si="207"/>
        <v>17.890041237350065</v>
      </c>
      <c r="JB23" s="155">
        <f t="shared" si="349"/>
        <v>67.3853385433504</v>
      </c>
      <c r="JC23" s="92">
        <f>'Production Cost Summary'!$C$17/' Margin Analysis'!JB23</f>
        <v>4.8814149651914081</v>
      </c>
      <c r="JD23" s="94">
        <f>'Production Cost Summary'!$D$17/' Margin Analysis'!JB23</f>
        <v>7.7186612287388456</v>
      </c>
      <c r="JE23" s="171">
        <f t="shared" si="208"/>
        <v>5.1254857134509786</v>
      </c>
      <c r="JF23" s="172">
        <f t="shared" si="209"/>
        <v>8.1045942901757879</v>
      </c>
      <c r="JG23" s="171">
        <f t="shared" si="210"/>
        <v>5.3695564617105491</v>
      </c>
      <c r="JH23" s="172">
        <f t="shared" si="211"/>
        <v>8.4905273516127302</v>
      </c>
      <c r="JI23" s="171">
        <f t="shared" si="212"/>
        <v>5.6136272099701188</v>
      </c>
      <c r="JJ23" s="172">
        <f t="shared" si="213"/>
        <v>8.8764604130496725</v>
      </c>
      <c r="JK23" s="171">
        <f t="shared" si="214"/>
        <v>5.8576979582296893</v>
      </c>
      <c r="JL23" s="172">
        <f t="shared" si="215"/>
        <v>9.2623934744866148</v>
      </c>
      <c r="JM23" s="171">
        <f t="shared" si="216"/>
        <v>6.1017687064892598</v>
      </c>
      <c r="JN23" s="172">
        <f t="shared" si="217"/>
        <v>9.648326535923557</v>
      </c>
      <c r="JO23" s="171">
        <f t="shared" si="218"/>
        <v>6.3458394547488304</v>
      </c>
      <c r="JP23" s="172">
        <f t="shared" si="219"/>
        <v>10.034259597360499</v>
      </c>
      <c r="JQ23" s="171">
        <f t="shared" si="220"/>
        <v>6.5899102030084009</v>
      </c>
      <c r="JR23" s="172">
        <f t="shared" si="221"/>
        <v>10.420192658797442</v>
      </c>
      <c r="JS23" s="173">
        <f t="shared" si="222"/>
        <v>6.8339809512679706</v>
      </c>
      <c r="JT23" s="172">
        <f t="shared" si="223"/>
        <v>10.806125720234384</v>
      </c>
      <c r="JV23" s="155">
        <f t="shared" si="350"/>
        <v>1684.6334635837604</v>
      </c>
      <c r="JW23" s="92">
        <f>'Production Cost Summary'!$C$18/' Margin Analysis'!JV23</f>
        <v>0.16815232578687014</v>
      </c>
      <c r="JX23" s="94">
        <f>'Production Cost Summary'!$D$18/' Margin Analysis'!JV23</f>
        <v>0.28164217632876759</v>
      </c>
      <c r="JY23" s="171">
        <f t="shared" si="224"/>
        <v>0.17655994207621367</v>
      </c>
      <c r="JZ23" s="172">
        <f t="shared" si="225"/>
        <v>0.29572428514520599</v>
      </c>
      <c r="KA23" s="171">
        <f t="shared" si="226"/>
        <v>0.18496755836555717</v>
      </c>
      <c r="KB23" s="172">
        <f t="shared" si="227"/>
        <v>0.30980639396164439</v>
      </c>
      <c r="KC23" s="171">
        <f t="shared" si="228"/>
        <v>0.19337517465490064</v>
      </c>
      <c r="KD23" s="172">
        <f t="shared" si="229"/>
        <v>0.32388850277808268</v>
      </c>
      <c r="KE23" s="171">
        <f t="shared" si="230"/>
        <v>0.20178279094424417</v>
      </c>
      <c r="KF23" s="172">
        <f t="shared" si="231"/>
        <v>0.33797061159452108</v>
      </c>
      <c r="KG23" s="171">
        <f t="shared" si="232"/>
        <v>0.21019040723358767</v>
      </c>
      <c r="KH23" s="172">
        <f t="shared" si="233"/>
        <v>0.35205272041095947</v>
      </c>
      <c r="KI23" s="171">
        <f t="shared" si="234"/>
        <v>0.2185980235229312</v>
      </c>
      <c r="KJ23" s="172">
        <f t="shared" si="235"/>
        <v>0.36613482922739787</v>
      </c>
      <c r="KK23" s="171">
        <f t="shared" si="236"/>
        <v>0.2270056398122747</v>
      </c>
      <c r="KL23" s="172">
        <f t="shared" si="237"/>
        <v>0.38021693804383627</v>
      </c>
      <c r="KM23" s="173">
        <f t="shared" si="238"/>
        <v>0.23541325610161817</v>
      </c>
      <c r="KN23" s="172">
        <f t="shared" si="239"/>
        <v>0.39429904686027462</v>
      </c>
      <c r="KP23" s="155">
        <f t="shared" si="351"/>
        <v>1684.6334635837604</v>
      </c>
      <c r="KQ23" s="92">
        <f>'Production Cost Summary'!$C$19/' Margin Analysis'!KP23</f>
        <v>0.18853053608726955</v>
      </c>
      <c r="KR23" s="94">
        <f>'Production Cost Summary'!$D$19/' Margin Analysis'!KP23</f>
        <v>0.30202038662916703</v>
      </c>
      <c r="KS23" s="171">
        <f t="shared" si="240"/>
        <v>0.19795706289163303</v>
      </c>
      <c r="KT23" s="172">
        <f t="shared" si="241"/>
        <v>0.31712140596062538</v>
      </c>
      <c r="KU23" s="171">
        <f t="shared" si="242"/>
        <v>0.20738358969599652</v>
      </c>
      <c r="KV23" s="172">
        <f t="shared" si="243"/>
        <v>0.33222242529208373</v>
      </c>
      <c r="KW23" s="171">
        <f t="shared" si="244"/>
        <v>0.21681011650035997</v>
      </c>
      <c r="KX23" s="172">
        <f t="shared" si="245"/>
        <v>0.34732344462354203</v>
      </c>
      <c r="KY23" s="171">
        <f t="shared" si="246"/>
        <v>0.22623664330472346</v>
      </c>
      <c r="KZ23" s="172">
        <f t="shared" si="247"/>
        <v>0.36242446395500044</v>
      </c>
      <c r="LA23" s="171">
        <f t="shared" si="248"/>
        <v>0.23566317010908694</v>
      </c>
      <c r="LB23" s="172">
        <f t="shared" si="249"/>
        <v>0.3775254832864588</v>
      </c>
      <c r="LC23" s="171">
        <f t="shared" si="250"/>
        <v>0.24508969691345042</v>
      </c>
      <c r="LD23" s="172">
        <f t="shared" si="251"/>
        <v>0.39262650261791715</v>
      </c>
      <c r="LE23" s="171">
        <f t="shared" si="252"/>
        <v>0.25451622371781391</v>
      </c>
      <c r="LF23" s="172">
        <f t="shared" si="253"/>
        <v>0.4077275219493755</v>
      </c>
      <c r="LG23" s="173">
        <f t="shared" si="254"/>
        <v>0.26394275052217736</v>
      </c>
      <c r="LH23" s="172">
        <f t="shared" si="255"/>
        <v>0.4228285412808338</v>
      </c>
      <c r="LJ23" s="155">
        <f t="shared" si="352"/>
        <v>1684.6334635837604</v>
      </c>
      <c r="LK23" s="92">
        <f>'Production Cost Summary'!$C$20/' Margin Analysis'!LJ23</f>
        <v>0.1859396460839837</v>
      </c>
      <c r="LL23" s="94">
        <f>'Production Cost Summary'!$D$20/' Margin Analysis'!LJ23</f>
        <v>0.29942949662588114</v>
      </c>
      <c r="LM23" s="171">
        <f t="shared" si="256"/>
        <v>0.1952366283881829</v>
      </c>
      <c r="LN23" s="172">
        <f t="shared" si="257"/>
        <v>0.31440097145717522</v>
      </c>
      <c r="LO23" s="171">
        <f t="shared" si="258"/>
        <v>0.20453361069238207</v>
      </c>
      <c r="LP23" s="172">
        <f t="shared" si="259"/>
        <v>0.32937244628846929</v>
      </c>
      <c r="LQ23" s="171">
        <f t="shared" si="260"/>
        <v>0.21383059299658122</v>
      </c>
      <c r="LR23" s="172">
        <f t="shared" si="261"/>
        <v>0.34434392111976331</v>
      </c>
      <c r="LS23" s="171">
        <f t="shared" si="262"/>
        <v>0.22312757530078042</v>
      </c>
      <c r="LT23" s="172">
        <f t="shared" si="263"/>
        <v>0.35931539595105738</v>
      </c>
      <c r="LU23" s="171">
        <f t="shared" si="264"/>
        <v>0.23242455760497963</v>
      </c>
      <c r="LV23" s="172">
        <f t="shared" si="265"/>
        <v>0.37428687078235146</v>
      </c>
      <c r="LW23" s="171">
        <f t="shared" si="266"/>
        <v>0.2417215399091788</v>
      </c>
      <c r="LX23" s="172">
        <f t="shared" si="267"/>
        <v>0.38925834561364547</v>
      </c>
      <c r="LY23" s="171">
        <f t="shared" si="268"/>
        <v>0.251018522213378</v>
      </c>
      <c r="LZ23" s="172">
        <f t="shared" si="269"/>
        <v>0.40422982044493955</v>
      </c>
      <c r="MA23" s="173">
        <f t="shared" si="270"/>
        <v>0.26031550451757718</v>
      </c>
      <c r="MB23" s="172">
        <f t="shared" si="271"/>
        <v>0.41920129527623357</v>
      </c>
      <c r="MD23" s="155">
        <f t="shared" si="353"/>
        <v>60.165480842277155</v>
      </c>
      <c r="ME23" s="92">
        <f>'Production Cost Summary'!$C$21/' Margin Analysis'!MD23</f>
        <v>5.2226676094176669</v>
      </c>
      <c r="MF23" s="94">
        <f>'Production Cost Summary'!$D$21/' Margin Analysis'!MD23</f>
        <v>8.400383424590796</v>
      </c>
      <c r="MG23" s="171">
        <f t="shared" si="272"/>
        <v>5.4838009898885502</v>
      </c>
      <c r="MH23" s="172">
        <f t="shared" si="273"/>
        <v>8.8204025958203367</v>
      </c>
      <c r="MI23" s="171">
        <f t="shared" si="274"/>
        <v>5.7449343703594344</v>
      </c>
      <c r="MJ23" s="172">
        <f t="shared" si="275"/>
        <v>9.2404217670498756</v>
      </c>
      <c r="MK23" s="171">
        <f t="shared" si="276"/>
        <v>6.0060677508303169</v>
      </c>
      <c r="ML23" s="172">
        <f t="shared" si="277"/>
        <v>9.6604409382794145</v>
      </c>
      <c r="MM23" s="171">
        <f t="shared" si="278"/>
        <v>6.2672011313012002</v>
      </c>
      <c r="MN23" s="172">
        <f t="shared" si="279"/>
        <v>10.080460109508955</v>
      </c>
      <c r="MO23" s="171">
        <f t="shared" si="280"/>
        <v>6.5283345117720835</v>
      </c>
      <c r="MP23" s="172">
        <f t="shared" si="281"/>
        <v>10.500479280738496</v>
      </c>
      <c r="MQ23" s="171">
        <f t="shared" si="282"/>
        <v>6.7894678922429677</v>
      </c>
      <c r="MR23" s="172">
        <f t="shared" si="283"/>
        <v>10.920498451968035</v>
      </c>
      <c r="MS23" s="171">
        <f t="shared" si="284"/>
        <v>7.050601272713851</v>
      </c>
      <c r="MT23" s="172">
        <f t="shared" si="285"/>
        <v>11.340517623197576</v>
      </c>
      <c r="MU23" s="173">
        <f t="shared" si="286"/>
        <v>7.3117346531847334</v>
      </c>
      <c r="MV23" s="172">
        <f t="shared" si="287"/>
        <v>11.760536794427114</v>
      </c>
      <c r="MX23" s="155">
        <f t="shared" si="354"/>
        <v>1684.6334635837604</v>
      </c>
      <c r="MY23" s="92">
        <f>'Production Cost Summary'!$C$22/' Margin Analysis'!MX23</f>
        <v>0.20315089151319357</v>
      </c>
      <c r="MZ23" s="94">
        <f>'Production Cost Summary'!$D$22/' Margin Analysis'!MX23</f>
        <v>0.31664074205509107</v>
      </c>
      <c r="NA23" s="171">
        <f t="shared" si="288"/>
        <v>0.21330843608885325</v>
      </c>
      <c r="NB23" s="172">
        <f t="shared" si="289"/>
        <v>0.33247277915784562</v>
      </c>
      <c r="NC23" s="171">
        <f t="shared" si="290"/>
        <v>0.22346598066451295</v>
      </c>
      <c r="ND23" s="172">
        <f t="shared" si="291"/>
        <v>0.34830481626060023</v>
      </c>
      <c r="NE23" s="171">
        <f t="shared" si="292"/>
        <v>0.2336235252401726</v>
      </c>
      <c r="NF23" s="172">
        <f t="shared" si="293"/>
        <v>0.36413685336335472</v>
      </c>
      <c r="NG23" s="171">
        <f t="shared" si="294"/>
        <v>0.24378106981583228</v>
      </c>
      <c r="NH23" s="172">
        <f t="shared" si="295"/>
        <v>0.37996889046610927</v>
      </c>
      <c r="NI23" s="171">
        <f t="shared" si="296"/>
        <v>0.25393861439149196</v>
      </c>
      <c r="NJ23" s="172">
        <f t="shared" si="297"/>
        <v>0.39580092756886387</v>
      </c>
      <c r="NK23" s="171">
        <f t="shared" si="298"/>
        <v>0.26409615896715166</v>
      </c>
      <c r="NL23" s="172">
        <f t="shared" si="299"/>
        <v>0.41163296467161842</v>
      </c>
      <c r="NM23" s="171">
        <f t="shared" si="300"/>
        <v>0.27425370354281131</v>
      </c>
      <c r="NN23" s="172">
        <f t="shared" si="301"/>
        <v>0.42746500177437297</v>
      </c>
      <c r="NO23" s="173">
        <f t="shared" si="302"/>
        <v>0.28441124811847096</v>
      </c>
      <c r="NP23" s="172">
        <f t="shared" si="303"/>
        <v>0.44329703887712746</v>
      </c>
      <c r="NR23" s="155">
        <f t="shared" si="355"/>
        <v>1443.9715402146517</v>
      </c>
      <c r="NS23" s="92">
        <f>'Production Cost Summary'!$C$23/' Margin Analysis'!NR23</f>
        <v>0.209006501579066</v>
      </c>
      <c r="NT23" s="94">
        <f>'Production Cost Summary'!$D$23/' Margin Analysis'!NR23</f>
        <v>0.3414113272112797</v>
      </c>
      <c r="NU23" s="171">
        <f t="shared" si="304"/>
        <v>0.2194568266580193</v>
      </c>
      <c r="NV23" s="172">
        <f t="shared" si="305"/>
        <v>0.35848189357184368</v>
      </c>
      <c r="NW23" s="171">
        <f t="shared" si="306"/>
        <v>0.22990715173697263</v>
      </c>
      <c r="NX23" s="172">
        <f t="shared" si="307"/>
        <v>0.37555245993240771</v>
      </c>
      <c r="NY23" s="171">
        <f t="shared" si="308"/>
        <v>0.24035747681592587</v>
      </c>
      <c r="NZ23" s="172">
        <f t="shared" si="309"/>
        <v>0.39262302629297163</v>
      </c>
      <c r="OA23" s="171">
        <f t="shared" si="310"/>
        <v>0.25080780189487917</v>
      </c>
      <c r="OB23" s="172">
        <f t="shared" si="311"/>
        <v>0.40969359265353561</v>
      </c>
      <c r="OC23" s="171">
        <f t="shared" si="312"/>
        <v>0.26125812697383249</v>
      </c>
      <c r="OD23" s="172">
        <f t="shared" si="313"/>
        <v>0.42676415901409964</v>
      </c>
      <c r="OE23" s="171">
        <f t="shared" si="314"/>
        <v>0.27170845205278582</v>
      </c>
      <c r="OF23" s="172">
        <f t="shared" si="315"/>
        <v>0.44383472537466362</v>
      </c>
      <c r="OG23" s="171">
        <f t="shared" si="316"/>
        <v>0.28215877713173915</v>
      </c>
      <c r="OH23" s="172">
        <f t="shared" si="317"/>
        <v>0.46090529173522765</v>
      </c>
      <c r="OI23" s="173">
        <f t="shared" si="318"/>
        <v>0.29260910221069236</v>
      </c>
      <c r="OJ23" s="172">
        <f t="shared" si="319"/>
        <v>0.47797585809579157</v>
      </c>
      <c r="OL23" s="155">
        <f t="shared" si="356"/>
        <v>962.64769347643448</v>
      </c>
      <c r="OM23" s="92">
        <f>'Production Cost Summary'!$C$24/' Margin Analysis'!OL23</f>
        <v>0.30534204984016361</v>
      </c>
      <c r="ON23" s="94">
        <f>'Production Cost Summary'!$D$24/' Margin Analysis'!OL23</f>
        <v>0.50394928828848418</v>
      </c>
      <c r="OO23" s="171">
        <f t="shared" si="320"/>
        <v>0.3206091523321718</v>
      </c>
      <c r="OP23" s="172">
        <f t="shared" si="321"/>
        <v>0.52914675270290845</v>
      </c>
      <c r="OQ23" s="171">
        <f t="shared" si="322"/>
        <v>0.33587625482417999</v>
      </c>
      <c r="OR23" s="172">
        <f t="shared" si="323"/>
        <v>0.55434421711733262</v>
      </c>
      <c r="OS23" s="171">
        <f t="shared" si="324"/>
        <v>0.35114335731618812</v>
      </c>
      <c r="OT23" s="172">
        <f t="shared" si="325"/>
        <v>0.57954168153175678</v>
      </c>
      <c r="OU23" s="171">
        <f t="shared" si="326"/>
        <v>0.36641045980819631</v>
      </c>
      <c r="OV23" s="172">
        <f t="shared" si="327"/>
        <v>0.60473914594618094</v>
      </c>
      <c r="OW23" s="171">
        <f t="shared" si="328"/>
        <v>0.3816775623002045</v>
      </c>
      <c r="OX23" s="172">
        <f t="shared" si="329"/>
        <v>0.62993661036060522</v>
      </c>
      <c r="OY23" s="171">
        <f t="shared" si="330"/>
        <v>0.39694466479221269</v>
      </c>
      <c r="OZ23" s="172">
        <f t="shared" si="331"/>
        <v>0.6551340747750295</v>
      </c>
      <c r="PA23" s="171">
        <f t="shared" si="332"/>
        <v>0.41221176728422088</v>
      </c>
      <c r="PB23" s="172">
        <f t="shared" si="333"/>
        <v>0.68033153918945366</v>
      </c>
      <c r="PC23" s="173">
        <f t="shared" si="334"/>
        <v>0.42747886977622901</v>
      </c>
      <c r="PD23" s="172">
        <f t="shared" si="335"/>
        <v>0.70552900360387782</v>
      </c>
    </row>
    <row r="24" spans="2:420" ht="26" thickBot="1" x14ac:dyDescent="0.8">
      <c r="B24" s="156">
        <f t="shared" si="336"/>
        <v>50.539003907512814</v>
      </c>
      <c r="C24" s="96">
        <f>'Production Cost Summary'!$C$4/' Margin Analysis'!B24</f>
        <v>7.9114539085833222</v>
      </c>
      <c r="D24" s="168">
        <f>'Production Cost Summary'!$D$4/' Margin Analysis'!B24</f>
        <v>11.694448926646572</v>
      </c>
      <c r="E24" s="186">
        <f t="shared" si="0"/>
        <v>8.3070266040124885</v>
      </c>
      <c r="F24" s="187">
        <f t="shared" si="1"/>
        <v>12.279171372978901</v>
      </c>
      <c r="G24" s="186">
        <f t="shared" si="2"/>
        <v>8.7025992994416548</v>
      </c>
      <c r="H24" s="187">
        <f t="shared" si="3"/>
        <v>12.863893819311231</v>
      </c>
      <c r="I24" s="186">
        <f t="shared" si="4"/>
        <v>9.0981719948708193</v>
      </c>
      <c r="J24" s="187">
        <f t="shared" si="5"/>
        <v>13.448616265643556</v>
      </c>
      <c r="K24" s="186">
        <f t="shared" si="6"/>
        <v>9.4937446902999856</v>
      </c>
      <c r="L24" s="187">
        <f t="shared" si="7"/>
        <v>14.033338711975887</v>
      </c>
      <c r="M24" s="186">
        <f t="shared" si="8"/>
        <v>9.8893173857291536</v>
      </c>
      <c r="N24" s="187">
        <f t="shared" si="9"/>
        <v>14.618061158308215</v>
      </c>
      <c r="O24" s="186">
        <f t="shared" si="10"/>
        <v>10.28489008115832</v>
      </c>
      <c r="P24" s="187">
        <f t="shared" si="11"/>
        <v>15.202783604640544</v>
      </c>
      <c r="Q24" s="186">
        <f t="shared" si="12"/>
        <v>10.680462776587486</v>
      </c>
      <c r="R24" s="187">
        <f t="shared" si="13"/>
        <v>15.787506050972874</v>
      </c>
      <c r="S24" s="188">
        <f t="shared" si="14"/>
        <v>11.076035472016651</v>
      </c>
      <c r="T24" s="187">
        <f t="shared" si="15"/>
        <v>16.372228497305201</v>
      </c>
      <c r="V24" s="156">
        <f t="shared" si="337"/>
        <v>70.75460547051793</v>
      </c>
      <c r="W24" s="96">
        <f>'Production Cost Summary'!$C$5/' Margin Analysis'!V24</f>
        <v>4.7348536222082851</v>
      </c>
      <c r="X24" s="98">
        <f>'Production Cost Summary'!$D$5/' Margin Analysis'!V24</f>
        <v>7.4369929208248919</v>
      </c>
      <c r="Y24" s="186">
        <f t="shared" si="16"/>
        <v>4.9715963033186998</v>
      </c>
      <c r="Z24" s="187">
        <f t="shared" si="17"/>
        <v>7.8088425668661365</v>
      </c>
      <c r="AA24" s="186">
        <f t="shared" si="18"/>
        <v>5.2083389844291137</v>
      </c>
      <c r="AB24" s="187">
        <f t="shared" si="19"/>
        <v>8.1806922129073811</v>
      </c>
      <c r="AC24" s="186">
        <f t="shared" si="20"/>
        <v>5.4450816655395275</v>
      </c>
      <c r="AD24" s="187">
        <f t="shared" si="21"/>
        <v>8.5525418589486257</v>
      </c>
      <c r="AE24" s="186">
        <f t="shared" si="22"/>
        <v>5.6818243466499423</v>
      </c>
      <c r="AF24" s="187">
        <f t="shared" si="23"/>
        <v>8.9243915049898703</v>
      </c>
      <c r="AG24" s="186">
        <f t="shared" si="24"/>
        <v>5.9185670277603561</v>
      </c>
      <c r="AH24" s="187">
        <f t="shared" si="25"/>
        <v>9.2962411510311149</v>
      </c>
      <c r="AI24" s="186">
        <f t="shared" si="26"/>
        <v>6.1553097088707709</v>
      </c>
      <c r="AJ24" s="187">
        <f t="shared" si="27"/>
        <v>9.6680907970723595</v>
      </c>
      <c r="AK24" s="186">
        <f t="shared" si="28"/>
        <v>6.3920523899811856</v>
      </c>
      <c r="AL24" s="187">
        <f t="shared" si="29"/>
        <v>10.039940443113604</v>
      </c>
      <c r="AM24" s="188">
        <f t="shared" si="30"/>
        <v>6.6287950710915986</v>
      </c>
      <c r="AN24" s="187">
        <f t="shared" si="31"/>
        <v>10.411790089154849</v>
      </c>
      <c r="AP24" s="156">
        <f t="shared" si="338"/>
        <v>50.539003907512814</v>
      </c>
      <c r="AQ24" s="96">
        <f>'Production Cost Summary'!$C$6/' Margin Analysis'!AP24</f>
        <v>5.7002073196218133</v>
      </c>
      <c r="AR24" s="98">
        <f>'Production Cost Summary'!$D$6/' Margin Analysis'!AP24</f>
        <v>9.4832023376850607</v>
      </c>
      <c r="AS24" s="186">
        <f t="shared" si="32"/>
        <v>5.9852176856029038</v>
      </c>
      <c r="AT24" s="187">
        <f t="shared" si="33"/>
        <v>9.9573624545693136</v>
      </c>
      <c r="AU24" s="186">
        <f t="shared" si="34"/>
        <v>6.2702280515839952</v>
      </c>
      <c r="AV24" s="187">
        <f t="shared" si="35"/>
        <v>10.431522571453568</v>
      </c>
      <c r="AW24" s="186">
        <f t="shared" si="36"/>
        <v>6.5552384175650849</v>
      </c>
      <c r="AX24" s="187">
        <f t="shared" si="37"/>
        <v>10.905682688337819</v>
      </c>
      <c r="AY24" s="186">
        <f t="shared" si="38"/>
        <v>6.8402487835461754</v>
      </c>
      <c r="AZ24" s="187">
        <f t="shared" si="39"/>
        <v>11.379842805222072</v>
      </c>
      <c r="BA24" s="186">
        <f t="shared" si="40"/>
        <v>7.1252591495272668</v>
      </c>
      <c r="BB24" s="187">
        <f t="shared" si="41"/>
        <v>11.854002922106325</v>
      </c>
      <c r="BC24" s="186">
        <f t="shared" si="42"/>
        <v>7.4102695155083573</v>
      </c>
      <c r="BD24" s="187">
        <f t="shared" si="43"/>
        <v>12.32816303899058</v>
      </c>
      <c r="BE24" s="186">
        <f t="shared" si="44"/>
        <v>7.6952798814894487</v>
      </c>
      <c r="BF24" s="187">
        <f t="shared" si="45"/>
        <v>12.802323155874832</v>
      </c>
      <c r="BG24" s="188">
        <f t="shared" si="46"/>
        <v>7.9802902474705384</v>
      </c>
      <c r="BH24" s="187">
        <f t="shared" si="47"/>
        <v>13.276483272759084</v>
      </c>
      <c r="BJ24" s="156">
        <f t="shared" si="339"/>
        <v>146.5631113317871</v>
      </c>
      <c r="BK24" s="96">
        <f>'Production Cost Summary'!$C$7/' Margin Analysis'!BJ24</f>
        <v>2.018767187128002</v>
      </c>
      <c r="BL24" s="98">
        <f>'Production Cost Summary'!$D$7/' Margin Analysis'!BJ24</f>
        <v>3.325169584430776</v>
      </c>
      <c r="BM24" s="186">
        <f t="shared" si="48"/>
        <v>2.1197055464844023</v>
      </c>
      <c r="BN24" s="187">
        <f t="shared" si="49"/>
        <v>3.491428063652315</v>
      </c>
      <c r="BO24" s="186">
        <f t="shared" si="50"/>
        <v>2.2206439058408023</v>
      </c>
      <c r="BP24" s="187">
        <f t="shared" si="51"/>
        <v>3.6576865428738539</v>
      </c>
      <c r="BQ24" s="186">
        <f t="shared" si="52"/>
        <v>2.3215822651972022</v>
      </c>
      <c r="BR24" s="187">
        <f t="shared" si="53"/>
        <v>3.8239450220953923</v>
      </c>
      <c r="BS24" s="186">
        <f t="shared" si="54"/>
        <v>2.4225206245536022</v>
      </c>
      <c r="BT24" s="187">
        <f t="shared" si="55"/>
        <v>3.9902035013169312</v>
      </c>
      <c r="BU24" s="186">
        <f t="shared" si="56"/>
        <v>2.5234589839100026</v>
      </c>
      <c r="BV24" s="187">
        <f t="shared" si="57"/>
        <v>4.1564619805384702</v>
      </c>
      <c r="BW24" s="186">
        <f t="shared" si="58"/>
        <v>2.6243973432664025</v>
      </c>
      <c r="BX24" s="187">
        <f t="shared" si="59"/>
        <v>4.3227204597600091</v>
      </c>
      <c r="BY24" s="186">
        <f t="shared" si="60"/>
        <v>2.7253357026228029</v>
      </c>
      <c r="BZ24" s="187">
        <f t="shared" si="61"/>
        <v>4.488978938981548</v>
      </c>
      <c r="CA24" s="188">
        <f t="shared" si="62"/>
        <v>2.8262740619792024</v>
      </c>
      <c r="CB24" s="187">
        <f t="shared" si="63"/>
        <v>4.655237418203086</v>
      </c>
      <c r="CD24" s="156">
        <f t="shared" si="340"/>
        <v>146.5631113317871</v>
      </c>
      <c r="CE24" s="96">
        <f>'Production Cost Summary'!$C$8/' Margin Analysis'!CD24</f>
        <v>3.9840215910683909</v>
      </c>
      <c r="CF24" s="98">
        <f>'Production Cost Summary'!$D$8/' Margin Analysis'!CD24</f>
        <v>5.290423988371165</v>
      </c>
      <c r="CG24" s="186">
        <f t="shared" si="64"/>
        <v>4.1832226706218103</v>
      </c>
      <c r="CH24" s="187">
        <f t="shared" si="65"/>
        <v>5.5549451877897233</v>
      </c>
      <c r="CI24" s="186">
        <f t="shared" si="66"/>
        <v>4.3824237501752306</v>
      </c>
      <c r="CJ24" s="187">
        <f t="shared" si="67"/>
        <v>5.8194663872082817</v>
      </c>
      <c r="CK24" s="186">
        <f t="shared" si="68"/>
        <v>4.581624829728649</v>
      </c>
      <c r="CL24" s="187">
        <f t="shared" si="69"/>
        <v>6.0839875866268391</v>
      </c>
      <c r="CM24" s="186">
        <f t="shared" si="70"/>
        <v>4.7808259092820693</v>
      </c>
      <c r="CN24" s="187">
        <f t="shared" si="71"/>
        <v>6.3485087860453975</v>
      </c>
      <c r="CO24" s="186">
        <f t="shared" si="72"/>
        <v>4.9800269888354887</v>
      </c>
      <c r="CP24" s="187">
        <f t="shared" si="73"/>
        <v>6.6130299854639567</v>
      </c>
      <c r="CQ24" s="186">
        <f t="shared" si="74"/>
        <v>5.179228068388908</v>
      </c>
      <c r="CR24" s="187">
        <f t="shared" si="75"/>
        <v>6.877551184882515</v>
      </c>
      <c r="CS24" s="186">
        <f t="shared" si="76"/>
        <v>5.3784291479423283</v>
      </c>
      <c r="CT24" s="187">
        <f t="shared" si="77"/>
        <v>7.1420723843010734</v>
      </c>
      <c r="CU24" s="188">
        <f t="shared" si="78"/>
        <v>5.5776302274957468</v>
      </c>
      <c r="CV24" s="187">
        <f t="shared" si="79"/>
        <v>7.4065935837196308</v>
      </c>
      <c r="CX24" s="156">
        <f t="shared" si="341"/>
        <v>50.539003907512814</v>
      </c>
      <c r="CY24" s="96">
        <f>'Production Cost Summary'!$C$9/' Margin Analysis'!CX24</f>
        <v>5.8066676687384327</v>
      </c>
      <c r="CZ24" s="98">
        <f>'Production Cost Summary'!$D$9/' Margin Analysis'!CX24</f>
        <v>9.589662686801681</v>
      </c>
      <c r="DA24" s="186">
        <f t="shared" si="80"/>
        <v>6.0970010521753544</v>
      </c>
      <c r="DB24" s="187">
        <f t="shared" si="81"/>
        <v>10.069145821141765</v>
      </c>
      <c r="DC24" s="186">
        <f t="shared" si="82"/>
        <v>6.3873344356122761</v>
      </c>
      <c r="DD24" s="187">
        <f t="shared" si="83"/>
        <v>10.548628955481849</v>
      </c>
      <c r="DE24" s="186">
        <f t="shared" si="84"/>
        <v>6.6776678190491969</v>
      </c>
      <c r="DF24" s="187">
        <f t="shared" si="85"/>
        <v>11.028112089821933</v>
      </c>
      <c r="DG24" s="186">
        <f t="shared" si="86"/>
        <v>6.9680012024861187</v>
      </c>
      <c r="DH24" s="187">
        <f t="shared" si="87"/>
        <v>11.507595224162017</v>
      </c>
      <c r="DI24" s="186">
        <f t="shared" si="88"/>
        <v>7.2583345859230413</v>
      </c>
      <c r="DJ24" s="187">
        <f t="shared" si="89"/>
        <v>11.987078358502101</v>
      </c>
      <c r="DK24" s="186">
        <f t="shared" si="90"/>
        <v>7.548667969359963</v>
      </c>
      <c r="DL24" s="187">
        <f t="shared" si="91"/>
        <v>12.466561492842185</v>
      </c>
      <c r="DM24" s="186">
        <f t="shared" si="92"/>
        <v>7.8390013527968847</v>
      </c>
      <c r="DN24" s="187">
        <f t="shared" si="93"/>
        <v>12.946044627182269</v>
      </c>
      <c r="DO24" s="188">
        <f t="shared" si="94"/>
        <v>8.1293347362338046</v>
      </c>
      <c r="DP24" s="187">
        <f t="shared" si="95"/>
        <v>13.425527761522353</v>
      </c>
      <c r="DR24" s="156">
        <f t="shared" si="342"/>
        <v>50.539003907512814</v>
      </c>
      <c r="DS24" s="96">
        <f>'Production Cost Summary'!$C$10/' Margin Analysis'!DR24</f>
        <v>5.9174556476674702</v>
      </c>
      <c r="DT24" s="98">
        <f>'Production Cost Summary'!$D$10/' Margin Analysis'!DR24</f>
        <v>9.7004506657307186</v>
      </c>
      <c r="DU24" s="186">
        <f t="shared" si="96"/>
        <v>6.2133284300508436</v>
      </c>
      <c r="DV24" s="187">
        <f t="shared" si="97"/>
        <v>10.185473199017254</v>
      </c>
      <c r="DW24" s="186">
        <f t="shared" si="98"/>
        <v>6.5092012124342178</v>
      </c>
      <c r="DX24" s="187">
        <f t="shared" si="99"/>
        <v>10.670495732303792</v>
      </c>
      <c r="DY24" s="186">
        <f t="shared" si="100"/>
        <v>6.8050739948175902</v>
      </c>
      <c r="DZ24" s="187">
        <f t="shared" si="101"/>
        <v>11.155518265590326</v>
      </c>
      <c r="EA24" s="186">
        <f t="shared" si="102"/>
        <v>7.1009467772009645</v>
      </c>
      <c r="EB24" s="187">
        <f t="shared" si="103"/>
        <v>11.640540798876861</v>
      </c>
      <c r="EC24" s="186">
        <f t="shared" si="104"/>
        <v>7.3968195595843378</v>
      </c>
      <c r="ED24" s="187">
        <f t="shared" si="105"/>
        <v>12.125563332163399</v>
      </c>
      <c r="EE24" s="186">
        <f t="shared" si="106"/>
        <v>7.6926923419677111</v>
      </c>
      <c r="EF24" s="187">
        <f t="shared" si="107"/>
        <v>12.610585865449934</v>
      </c>
      <c r="EG24" s="186">
        <f t="shared" si="108"/>
        <v>7.9885651243510853</v>
      </c>
      <c r="EH24" s="187">
        <f t="shared" si="109"/>
        <v>13.095608398736472</v>
      </c>
      <c r="EI24" s="188">
        <f t="shared" si="110"/>
        <v>8.2844379067344587</v>
      </c>
      <c r="EJ24" s="187">
        <f t="shared" si="111"/>
        <v>13.580630932023006</v>
      </c>
      <c r="EL24" s="156">
        <f t="shared" si="343"/>
        <v>80.862406252020492</v>
      </c>
      <c r="EM24" s="96">
        <f>'Production Cost Summary'!$C$11/' Margin Analysis'!EL24</f>
        <v>4.5237375061524316</v>
      </c>
      <c r="EN24" s="98">
        <f>'Production Cost Summary'!$D$11/' Margin Analysis'!EL24</f>
        <v>6.8881093924419625</v>
      </c>
      <c r="EO24" s="186">
        <f t="shared" si="112"/>
        <v>4.7499243814600538</v>
      </c>
      <c r="EP24" s="187">
        <f t="shared" si="113"/>
        <v>7.2325148620640611</v>
      </c>
      <c r="EQ24" s="186">
        <f t="shared" si="114"/>
        <v>4.9761112567676751</v>
      </c>
      <c r="ER24" s="187">
        <f t="shared" si="115"/>
        <v>7.5769203316861597</v>
      </c>
      <c r="ES24" s="186">
        <f t="shared" si="116"/>
        <v>5.2022981320752963</v>
      </c>
      <c r="ET24" s="187">
        <f t="shared" si="117"/>
        <v>7.9213258013082566</v>
      </c>
      <c r="EU24" s="186">
        <f t="shared" si="118"/>
        <v>5.4284850073829176</v>
      </c>
      <c r="EV24" s="187">
        <f t="shared" si="119"/>
        <v>8.2657312709303543</v>
      </c>
      <c r="EW24" s="186">
        <f t="shared" si="120"/>
        <v>5.6546718826905398</v>
      </c>
      <c r="EX24" s="187">
        <f t="shared" si="121"/>
        <v>8.6101367405524538</v>
      </c>
      <c r="EY24" s="186">
        <f t="shared" si="122"/>
        <v>5.880858757998161</v>
      </c>
      <c r="EZ24" s="187">
        <f t="shared" si="123"/>
        <v>8.9545422101745515</v>
      </c>
      <c r="FA24" s="186">
        <f t="shared" si="124"/>
        <v>6.1070456333057832</v>
      </c>
      <c r="FB24" s="187">
        <f t="shared" si="125"/>
        <v>9.2989476797966493</v>
      </c>
      <c r="FC24" s="188">
        <f t="shared" si="126"/>
        <v>6.3332325086134036</v>
      </c>
      <c r="FD24" s="187">
        <f t="shared" si="127"/>
        <v>9.643353149418747</v>
      </c>
      <c r="FF24" s="156">
        <f t="shared" si="344"/>
        <v>70.75460547051793</v>
      </c>
      <c r="FG24" s="96">
        <f>'Production Cost Summary'!$C$12/' Margin Analysis'!FF24</f>
        <v>4.4452314857589679</v>
      </c>
      <c r="FH24" s="98">
        <f>'Production Cost Summary'!$D$12/' Margin Analysis'!FF24</f>
        <v>7.1473707843755738</v>
      </c>
      <c r="FI24" s="186">
        <f t="shared" si="128"/>
        <v>4.6674930600469162</v>
      </c>
      <c r="FJ24" s="187">
        <f t="shared" si="129"/>
        <v>7.5047393235943529</v>
      </c>
      <c r="FK24" s="186">
        <f t="shared" si="130"/>
        <v>4.8897546343348655</v>
      </c>
      <c r="FL24" s="187">
        <f t="shared" si="131"/>
        <v>7.862107862813132</v>
      </c>
      <c r="FM24" s="186">
        <f t="shared" si="132"/>
        <v>5.1120162086228129</v>
      </c>
      <c r="FN24" s="187">
        <f t="shared" si="133"/>
        <v>8.2194764020319084</v>
      </c>
      <c r="FO24" s="186">
        <f t="shared" si="134"/>
        <v>5.3342777829107613</v>
      </c>
      <c r="FP24" s="187">
        <f t="shared" si="135"/>
        <v>8.5768449412506875</v>
      </c>
      <c r="FQ24" s="186">
        <f t="shared" si="136"/>
        <v>5.5565393571987096</v>
      </c>
      <c r="FR24" s="187">
        <f t="shared" si="137"/>
        <v>8.9342134804694666</v>
      </c>
      <c r="FS24" s="186">
        <f t="shared" si="138"/>
        <v>5.7788009314866589</v>
      </c>
      <c r="FT24" s="187">
        <f t="shared" si="139"/>
        <v>9.2915820196882457</v>
      </c>
      <c r="FU24" s="186">
        <f t="shared" si="140"/>
        <v>6.0010625057746072</v>
      </c>
      <c r="FV24" s="187">
        <f t="shared" si="141"/>
        <v>9.6489505589070248</v>
      </c>
      <c r="FW24" s="188">
        <f t="shared" si="142"/>
        <v>6.2233240800625547</v>
      </c>
      <c r="FX24" s="187">
        <f t="shared" si="143"/>
        <v>10.006319098125802</v>
      </c>
      <c r="FZ24" s="156">
        <f t="shared" si="345"/>
        <v>75.808505861269197</v>
      </c>
      <c r="GA24" s="96">
        <f>'Production Cost Summary'!$C$13/' Margin Analysis'!FZ24</f>
        <v>3.6718874331780649</v>
      </c>
      <c r="GB24" s="98">
        <f>'Production Cost Summary'!$D$13/' Margin Analysis'!FZ24</f>
        <v>6.1938841118868977</v>
      </c>
      <c r="GC24" s="186">
        <f t="shared" si="144"/>
        <v>3.8554818048369683</v>
      </c>
      <c r="GD24" s="187">
        <f t="shared" si="145"/>
        <v>6.5035783174812432</v>
      </c>
      <c r="GE24" s="186">
        <f t="shared" si="146"/>
        <v>4.0390761764958718</v>
      </c>
      <c r="GF24" s="187">
        <f t="shared" si="147"/>
        <v>6.8132725230755877</v>
      </c>
      <c r="GG24" s="186">
        <f t="shared" si="148"/>
        <v>4.2226705481547739</v>
      </c>
      <c r="GH24" s="187">
        <f t="shared" si="149"/>
        <v>7.1229667286699314</v>
      </c>
      <c r="GI24" s="186">
        <f t="shared" si="150"/>
        <v>4.4062649198136778</v>
      </c>
      <c r="GJ24" s="187">
        <f t="shared" si="151"/>
        <v>7.4326609342642769</v>
      </c>
      <c r="GK24" s="186">
        <f t="shared" si="152"/>
        <v>4.5898592914725809</v>
      </c>
      <c r="GL24" s="187">
        <f t="shared" si="153"/>
        <v>7.7423551398586223</v>
      </c>
      <c r="GM24" s="186">
        <f t="shared" si="154"/>
        <v>4.7734536631314848</v>
      </c>
      <c r="GN24" s="187">
        <f t="shared" si="155"/>
        <v>8.0520493454529678</v>
      </c>
      <c r="GO24" s="186">
        <f t="shared" si="156"/>
        <v>4.9570480347903878</v>
      </c>
      <c r="GP24" s="187">
        <f t="shared" si="157"/>
        <v>8.3617435510473133</v>
      </c>
      <c r="GQ24" s="188">
        <f t="shared" si="158"/>
        <v>5.1406424064492908</v>
      </c>
      <c r="GR24" s="187">
        <f t="shared" si="159"/>
        <v>8.6714377566416569</v>
      </c>
      <c r="GT24" s="156">
        <f t="shared" si="346"/>
        <v>75.808505861269197</v>
      </c>
      <c r="GU24" s="96">
        <f>'Production Cost Summary'!$C$14/' Margin Analysis'!GT24</f>
        <v>4.0158633459565083</v>
      </c>
      <c r="GV24" s="98">
        <f>'Production Cost Summary'!$D$14/' Margin Analysis'!GT24</f>
        <v>6.5378600246653411</v>
      </c>
      <c r="GW24" s="186">
        <f t="shared" si="160"/>
        <v>4.2166565132543337</v>
      </c>
      <c r="GX24" s="187">
        <f t="shared" si="161"/>
        <v>6.864753025898608</v>
      </c>
      <c r="GY24" s="186">
        <f t="shared" si="162"/>
        <v>4.4174496805521599</v>
      </c>
      <c r="GZ24" s="187">
        <f t="shared" si="163"/>
        <v>7.1916460271318758</v>
      </c>
      <c r="HA24" s="186">
        <f t="shared" si="164"/>
        <v>4.6182428478499844</v>
      </c>
      <c r="HB24" s="187">
        <f t="shared" si="165"/>
        <v>7.5185390283651419</v>
      </c>
      <c r="HC24" s="186">
        <f t="shared" si="166"/>
        <v>4.8190360151478098</v>
      </c>
      <c r="HD24" s="187">
        <f t="shared" si="167"/>
        <v>7.8454320295984088</v>
      </c>
      <c r="HE24" s="186">
        <f t="shared" si="168"/>
        <v>5.0198291824456351</v>
      </c>
      <c r="HF24" s="187">
        <f t="shared" si="169"/>
        <v>8.1723250308316757</v>
      </c>
      <c r="HG24" s="186">
        <f t="shared" si="170"/>
        <v>5.2206223497434614</v>
      </c>
      <c r="HH24" s="187">
        <f t="shared" si="171"/>
        <v>8.4992180320649435</v>
      </c>
      <c r="HI24" s="186">
        <f t="shared" si="172"/>
        <v>5.4214155170412868</v>
      </c>
      <c r="HJ24" s="187">
        <f t="shared" si="173"/>
        <v>8.8261110332982113</v>
      </c>
      <c r="HK24" s="188">
        <f t="shared" si="174"/>
        <v>5.6222086843391113</v>
      </c>
      <c r="HL24" s="187">
        <f t="shared" si="175"/>
        <v>9.1530040345314774</v>
      </c>
      <c r="HN24" s="156">
        <f t="shared" si="347"/>
        <v>70.75460547051793</v>
      </c>
      <c r="HO24" s="96">
        <f>'Production Cost Summary'!$C$15/' Margin Analysis'!HN24</f>
        <v>4.8088459788214735</v>
      </c>
      <c r="HP24" s="98">
        <f>'Production Cost Summary'!$D$15/' Margin Analysis'!HN24</f>
        <v>7.5109852774380812</v>
      </c>
      <c r="HQ24" s="186">
        <f t="shared" si="176"/>
        <v>5.049288277762547</v>
      </c>
      <c r="HR24" s="187">
        <f t="shared" si="177"/>
        <v>7.8865345413099854</v>
      </c>
      <c r="HS24" s="186">
        <f t="shared" si="178"/>
        <v>5.2897305767036213</v>
      </c>
      <c r="HT24" s="187">
        <f t="shared" si="179"/>
        <v>8.2620838051818897</v>
      </c>
      <c r="HU24" s="186">
        <f t="shared" si="180"/>
        <v>5.530172875644694</v>
      </c>
      <c r="HV24" s="187">
        <f t="shared" si="181"/>
        <v>8.637633069053793</v>
      </c>
      <c r="HW24" s="186">
        <f t="shared" si="182"/>
        <v>5.7706151745857683</v>
      </c>
      <c r="HX24" s="187">
        <f t="shared" si="183"/>
        <v>9.0131823329256964</v>
      </c>
      <c r="HY24" s="186">
        <f t="shared" si="184"/>
        <v>6.0110574735268418</v>
      </c>
      <c r="HZ24" s="187">
        <f t="shared" si="185"/>
        <v>9.3887315967976015</v>
      </c>
      <c r="IA24" s="186">
        <f t="shared" si="186"/>
        <v>6.2514997724679153</v>
      </c>
      <c r="IB24" s="187">
        <f t="shared" si="187"/>
        <v>9.7642808606695066</v>
      </c>
      <c r="IC24" s="186">
        <f t="shared" si="188"/>
        <v>6.4919420714089897</v>
      </c>
      <c r="ID24" s="187">
        <f t="shared" si="189"/>
        <v>10.13983012454141</v>
      </c>
      <c r="IE24" s="188">
        <f t="shared" si="190"/>
        <v>6.7323843703500623</v>
      </c>
      <c r="IF24" s="187">
        <f t="shared" si="191"/>
        <v>10.515379388413313</v>
      </c>
      <c r="IH24" s="156">
        <f t="shared" si="348"/>
        <v>37.904252930634598</v>
      </c>
      <c r="II24" s="96">
        <f>'Production Cost Summary'!$C$16/' Margin Analysis'!IH24</f>
        <v>7.1261027224123099</v>
      </c>
      <c r="IJ24" s="98">
        <f>'Production Cost Summary'!$D$16/' Margin Analysis'!IH24</f>
        <v>12.170096079829976</v>
      </c>
      <c r="IK24" s="186">
        <f t="shared" si="192"/>
        <v>7.4824078585329259</v>
      </c>
      <c r="IL24" s="187">
        <f t="shared" si="193"/>
        <v>12.778600883821476</v>
      </c>
      <c r="IM24" s="186">
        <f t="shared" si="194"/>
        <v>7.8387129946535419</v>
      </c>
      <c r="IN24" s="187">
        <f t="shared" si="195"/>
        <v>13.387105687812975</v>
      </c>
      <c r="IO24" s="186">
        <f t="shared" si="196"/>
        <v>8.1950181307741552</v>
      </c>
      <c r="IP24" s="187">
        <f t="shared" si="197"/>
        <v>13.995610491804472</v>
      </c>
      <c r="IQ24" s="186">
        <f t="shared" si="198"/>
        <v>8.5513232668947712</v>
      </c>
      <c r="IR24" s="187">
        <f t="shared" si="199"/>
        <v>14.604115295795971</v>
      </c>
      <c r="IS24" s="186">
        <f t="shared" si="200"/>
        <v>8.9076284030153872</v>
      </c>
      <c r="IT24" s="187">
        <f t="shared" si="201"/>
        <v>15.21262009978747</v>
      </c>
      <c r="IU24" s="186">
        <f t="shared" si="202"/>
        <v>9.2639335391360031</v>
      </c>
      <c r="IV24" s="187">
        <f t="shared" si="203"/>
        <v>15.821124903778969</v>
      </c>
      <c r="IW24" s="186">
        <f t="shared" si="204"/>
        <v>9.6202386752566191</v>
      </c>
      <c r="IX24" s="187">
        <f t="shared" si="205"/>
        <v>16.42962970777047</v>
      </c>
      <c r="IY24" s="188">
        <f t="shared" si="206"/>
        <v>9.9765438113772333</v>
      </c>
      <c r="IZ24" s="187">
        <f t="shared" si="207"/>
        <v>17.038134511761967</v>
      </c>
      <c r="JB24" s="156">
        <f t="shared" si="349"/>
        <v>70.75460547051793</v>
      </c>
      <c r="JC24" s="96">
        <f>'Production Cost Summary'!$C$17/' Margin Analysis'!JB24</f>
        <v>4.6489666335156254</v>
      </c>
      <c r="JD24" s="98">
        <f>'Production Cost Summary'!$D$17/' Margin Analysis'!JB24</f>
        <v>7.3511059321322332</v>
      </c>
      <c r="JE24" s="186">
        <f t="shared" si="208"/>
        <v>4.8814149651914072</v>
      </c>
      <c r="JF24" s="187">
        <f t="shared" si="209"/>
        <v>7.7186612287388447</v>
      </c>
      <c r="JG24" s="186">
        <f t="shared" si="210"/>
        <v>5.113863296867188</v>
      </c>
      <c r="JH24" s="187">
        <f t="shared" si="211"/>
        <v>8.0862165253454563</v>
      </c>
      <c r="JI24" s="186">
        <f t="shared" si="212"/>
        <v>5.3463116285429688</v>
      </c>
      <c r="JJ24" s="187">
        <f t="shared" si="213"/>
        <v>8.453771821952067</v>
      </c>
      <c r="JK24" s="186">
        <f t="shared" si="214"/>
        <v>5.5787599602187505</v>
      </c>
      <c r="JL24" s="187">
        <f t="shared" si="215"/>
        <v>8.8213271185586795</v>
      </c>
      <c r="JM24" s="186">
        <f t="shared" si="216"/>
        <v>5.8112082918945323</v>
      </c>
      <c r="JN24" s="187">
        <f t="shared" si="217"/>
        <v>9.1888824151652919</v>
      </c>
      <c r="JO24" s="186">
        <f t="shared" si="218"/>
        <v>6.0436566235703131</v>
      </c>
      <c r="JP24" s="187">
        <f t="shared" si="219"/>
        <v>9.5564377117719026</v>
      </c>
      <c r="JQ24" s="186">
        <f t="shared" si="220"/>
        <v>6.2761049552460948</v>
      </c>
      <c r="JR24" s="187">
        <f t="shared" si="221"/>
        <v>9.9239930083785151</v>
      </c>
      <c r="JS24" s="188">
        <f t="shared" si="222"/>
        <v>6.5085532869218756</v>
      </c>
      <c r="JT24" s="187">
        <f t="shared" si="223"/>
        <v>10.291548304985126</v>
      </c>
      <c r="JV24" s="156">
        <f t="shared" si="350"/>
        <v>1768.8651367629486</v>
      </c>
      <c r="JW24" s="96">
        <f>'Production Cost Summary'!$C$18/' Margin Analysis'!JV24</f>
        <v>0.16014507217797155</v>
      </c>
      <c r="JX24" s="98">
        <f>'Production Cost Summary'!$D$18/' Margin Analysis'!JV24</f>
        <v>0.26823064412263581</v>
      </c>
      <c r="JY24" s="186">
        <f t="shared" si="224"/>
        <v>0.16815232578687014</v>
      </c>
      <c r="JZ24" s="187">
        <f t="shared" si="225"/>
        <v>0.28164217632876759</v>
      </c>
      <c r="KA24" s="186">
        <f t="shared" si="226"/>
        <v>0.17615957939576873</v>
      </c>
      <c r="KB24" s="187">
        <f t="shared" si="227"/>
        <v>0.29505370853489943</v>
      </c>
      <c r="KC24" s="186">
        <f t="shared" si="228"/>
        <v>0.18416683300466727</v>
      </c>
      <c r="KD24" s="187">
        <f t="shared" si="229"/>
        <v>0.30846524074103115</v>
      </c>
      <c r="KE24" s="186">
        <f t="shared" si="230"/>
        <v>0.19217408661356586</v>
      </c>
      <c r="KF24" s="187">
        <f t="shared" si="231"/>
        <v>0.32187677294716294</v>
      </c>
      <c r="KG24" s="186">
        <f t="shared" si="232"/>
        <v>0.20018134022246445</v>
      </c>
      <c r="KH24" s="187">
        <f t="shared" si="233"/>
        <v>0.33528830515329477</v>
      </c>
      <c r="KI24" s="186">
        <f t="shared" si="234"/>
        <v>0.20818859383136304</v>
      </c>
      <c r="KJ24" s="187">
        <f t="shared" si="235"/>
        <v>0.34869983735942656</v>
      </c>
      <c r="KK24" s="186">
        <f t="shared" si="236"/>
        <v>0.2161958474402616</v>
      </c>
      <c r="KL24" s="187">
        <f t="shared" si="237"/>
        <v>0.36211136956555834</v>
      </c>
      <c r="KM24" s="188">
        <f t="shared" si="238"/>
        <v>0.22420310104916016</v>
      </c>
      <c r="KN24" s="187">
        <f t="shared" si="239"/>
        <v>0.37552290177169012</v>
      </c>
      <c r="KP24" s="156">
        <f t="shared" si="351"/>
        <v>1768.8651367629486</v>
      </c>
      <c r="KQ24" s="96">
        <f>'Production Cost Summary'!$C$19/' Margin Analysis'!KP24</f>
        <v>0.17955289151168527</v>
      </c>
      <c r="KR24" s="98">
        <f>'Production Cost Summary'!$D$19/' Margin Analysis'!KP24</f>
        <v>0.28763846345634952</v>
      </c>
      <c r="KS24" s="186">
        <f t="shared" si="240"/>
        <v>0.18853053608726955</v>
      </c>
      <c r="KT24" s="187">
        <f t="shared" si="241"/>
        <v>0.30202038662916703</v>
      </c>
      <c r="KU24" s="186">
        <f t="shared" si="242"/>
        <v>0.19750818066285381</v>
      </c>
      <c r="KV24" s="187">
        <f t="shared" si="243"/>
        <v>0.31640230980198453</v>
      </c>
      <c r="KW24" s="186">
        <f t="shared" si="244"/>
        <v>0.20648582523843803</v>
      </c>
      <c r="KX24" s="187">
        <f t="shared" si="245"/>
        <v>0.33078423297480192</v>
      </c>
      <c r="KY24" s="186">
        <f t="shared" si="246"/>
        <v>0.21546346981402231</v>
      </c>
      <c r="KZ24" s="187">
        <f t="shared" si="247"/>
        <v>0.34516615614761942</v>
      </c>
      <c r="LA24" s="186">
        <f t="shared" si="248"/>
        <v>0.22444111438960659</v>
      </c>
      <c r="LB24" s="187">
        <f t="shared" si="249"/>
        <v>0.35954807932043692</v>
      </c>
      <c r="LC24" s="186">
        <f t="shared" si="250"/>
        <v>0.23341875896519085</v>
      </c>
      <c r="LD24" s="187">
        <f t="shared" si="251"/>
        <v>0.37393000249325442</v>
      </c>
      <c r="LE24" s="186">
        <f t="shared" si="252"/>
        <v>0.24239640354077513</v>
      </c>
      <c r="LF24" s="187">
        <f t="shared" si="253"/>
        <v>0.38831192566607187</v>
      </c>
      <c r="LG24" s="188">
        <f t="shared" si="254"/>
        <v>0.25137404811635938</v>
      </c>
      <c r="LH24" s="187">
        <f t="shared" si="255"/>
        <v>0.40269384883888931</v>
      </c>
      <c r="LJ24" s="156">
        <f t="shared" si="352"/>
        <v>1768.8651367629486</v>
      </c>
      <c r="LK24" s="96">
        <f>'Production Cost Summary'!$C$20/' Margin Analysis'!LJ24</f>
        <v>0.17708537722284159</v>
      </c>
      <c r="LL24" s="98">
        <f>'Production Cost Summary'!$D$20/' Margin Analysis'!LJ24</f>
        <v>0.28517094916750579</v>
      </c>
      <c r="LM24" s="186">
        <f t="shared" si="256"/>
        <v>0.1859396460839837</v>
      </c>
      <c r="LN24" s="187">
        <f t="shared" si="257"/>
        <v>0.29942949662588109</v>
      </c>
      <c r="LO24" s="186">
        <f t="shared" si="258"/>
        <v>0.19479391494512577</v>
      </c>
      <c r="LP24" s="187">
        <f t="shared" si="259"/>
        <v>0.31368804408425638</v>
      </c>
      <c r="LQ24" s="186">
        <f t="shared" si="260"/>
        <v>0.20364818380626781</v>
      </c>
      <c r="LR24" s="187">
        <f t="shared" si="261"/>
        <v>0.32794659154263162</v>
      </c>
      <c r="LS24" s="186">
        <f t="shared" si="262"/>
        <v>0.21250245266740991</v>
      </c>
      <c r="LT24" s="187">
        <f t="shared" si="263"/>
        <v>0.34220513900100696</v>
      </c>
      <c r="LU24" s="186">
        <f t="shared" si="264"/>
        <v>0.22135672152855199</v>
      </c>
      <c r="LV24" s="187">
        <f t="shared" si="265"/>
        <v>0.35646368645938226</v>
      </c>
      <c r="LW24" s="186">
        <f t="shared" si="266"/>
        <v>0.23021099038969409</v>
      </c>
      <c r="LX24" s="187">
        <f t="shared" si="267"/>
        <v>0.37072223391775755</v>
      </c>
      <c r="LY24" s="186">
        <f t="shared" si="268"/>
        <v>0.23906525925083616</v>
      </c>
      <c r="LZ24" s="187">
        <f t="shared" si="269"/>
        <v>0.38498078137613284</v>
      </c>
      <c r="MA24" s="188">
        <f t="shared" si="270"/>
        <v>0.2479195281119782</v>
      </c>
      <c r="MB24" s="187">
        <f t="shared" si="271"/>
        <v>0.39923932883450808</v>
      </c>
      <c r="MD24" s="156">
        <f t="shared" si="353"/>
        <v>63.173754884391016</v>
      </c>
      <c r="ME24" s="96">
        <f>'Production Cost Summary'!$C$21/' Margin Analysis'!MD24</f>
        <v>4.9739691518263491</v>
      </c>
      <c r="MF24" s="98">
        <f>'Production Cost Summary'!$D$21/' Margin Analysis'!MD24</f>
        <v>8.0003651662769482</v>
      </c>
      <c r="MG24" s="186">
        <f t="shared" si="272"/>
        <v>5.2226676094176669</v>
      </c>
      <c r="MH24" s="187">
        <f t="shared" si="273"/>
        <v>8.400383424590796</v>
      </c>
      <c r="MI24" s="186">
        <f t="shared" si="274"/>
        <v>5.4713660670089848</v>
      </c>
      <c r="MJ24" s="187">
        <f t="shared" si="275"/>
        <v>8.8004016829046439</v>
      </c>
      <c r="MK24" s="186">
        <f t="shared" si="276"/>
        <v>5.7200645246003008</v>
      </c>
      <c r="ML24" s="187">
        <f t="shared" si="277"/>
        <v>9.2004199412184899</v>
      </c>
      <c r="MM24" s="186">
        <f t="shared" si="278"/>
        <v>5.9687629821916186</v>
      </c>
      <c r="MN24" s="187">
        <f t="shared" si="279"/>
        <v>9.6004381995323378</v>
      </c>
      <c r="MO24" s="186">
        <f t="shared" si="280"/>
        <v>6.2174614397829364</v>
      </c>
      <c r="MP24" s="187">
        <f t="shared" si="281"/>
        <v>10.000456457846186</v>
      </c>
      <c r="MQ24" s="186">
        <f t="shared" si="282"/>
        <v>6.4661598973742542</v>
      </c>
      <c r="MR24" s="187">
        <f t="shared" si="283"/>
        <v>10.400474716160033</v>
      </c>
      <c r="MS24" s="186">
        <f t="shared" si="284"/>
        <v>6.714858354965572</v>
      </c>
      <c r="MT24" s="187">
        <f t="shared" si="285"/>
        <v>10.800492974473881</v>
      </c>
      <c r="MU24" s="188">
        <f t="shared" si="286"/>
        <v>6.9635568125568881</v>
      </c>
      <c r="MV24" s="187">
        <f t="shared" si="287"/>
        <v>11.200511232787727</v>
      </c>
      <c r="MX24" s="156">
        <f t="shared" si="354"/>
        <v>1768.8651367629486</v>
      </c>
      <c r="MY24" s="96">
        <f>'Production Cost Summary'!$C$22/' Margin Analysis'!MX24</f>
        <v>0.1934770395363748</v>
      </c>
      <c r="MZ24" s="98">
        <f>'Production Cost Summary'!$D$22/' Margin Analysis'!MX24</f>
        <v>0.30156261148103908</v>
      </c>
      <c r="NA24" s="186">
        <f t="shared" si="288"/>
        <v>0.20315089151319354</v>
      </c>
      <c r="NB24" s="187">
        <f t="shared" si="289"/>
        <v>0.31664074205509102</v>
      </c>
      <c r="NC24" s="186">
        <f t="shared" si="290"/>
        <v>0.21282474349001229</v>
      </c>
      <c r="ND24" s="187">
        <f t="shared" si="291"/>
        <v>0.33171887262914301</v>
      </c>
      <c r="NE24" s="186">
        <f t="shared" si="292"/>
        <v>0.22249859546683098</v>
      </c>
      <c r="NF24" s="187">
        <f t="shared" si="293"/>
        <v>0.3467970032031949</v>
      </c>
      <c r="NG24" s="186">
        <f t="shared" si="294"/>
        <v>0.23217244744364973</v>
      </c>
      <c r="NH24" s="187">
        <f t="shared" si="295"/>
        <v>0.36187513377724689</v>
      </c>
      <c r="NI24" s="186">
        <f t="shared" si="296"/>
        <v>0.24184629942046848</v>
      </c>
      <c r="NJ24" s="187">
        <f t="shared" si="297"/>
        <v>0.37695326435129883</v>
      </c>
      <c r="NK24" s="186">
        <f t="shared" si="298"/>
        <v>0.25152015139728723</v>
      </c>
      <c r="NL24" s="187">
        <f t="shared" si="299"/>
        <v>0.39203139492535083</v>
      </c>
      <c r="NM24" s="186">
        <f t="shared" si="300"/>
        <v>0.26119400337410598</v>
      </c>
      <c r="NN24" s="187">
        <f t="shared" si="301"/>
        <v>0.40710952549940277</v>
      </c>
      <c r="NO24" s="188">
        <f t="shared" si="302"/>
        <v>0.27086785535092467</v>
      </c>
      <c r="NP24" s="187">
        <f t="shared" si="303"/>
        <v>0.42218765607345471</v>
      </c>
      <c r="NR24" s="156">
        <f t="shared" si="355"/>
        <v>1516.1701172253843</v>
      </c>
      <c r="NS24" s="96">
        <f>'Production Cost Summary'!$C$23/' Margin Analysis'!NR24</f>
        <v>0.19905381102768188</v>
      </c>
      <c r="NT24" s="98">
        <f>'Production Cost Summary'!$D$23/' Margin Analysis'!NR24</f>
        <v>0.32515364496312354</v>
      </c>
      <c r="NU24" s="186">
        <f t="shared" si="304"/>
        <v>0.20900650157906597</v>
      </c>
      <c r="NV24" s="187">
        <f t="shared" si="305"/>
        <v>0.34141132721127976</v>
      </c>
      <c r="NW24" s="186">
        <f t="shared" si="306"/>
        <v>0.21895919213045009</v>
      </c>
      <c r="NX24" s="187">
        <f t="shared" si="307"/>
        <v>0.35766900945943592</v>
      </c>
      <c r="NY24" s="186">
        <f t="shared" si="308"/>
        <v>0.22891188268183416</v>
      </c>
      <c r="NZ24" s="187">
        <f t="shared" si="309"/>
        <v>0.37392669170759207</v>
      </c>
      <c r="OA24" s="186">
        <f t="shared" si="310"/>
        <v>0.23886457323321825</v>
      </c>
      <c r="OB24" s="187">
        <f t="shared" si="311"/>
        <v>0.39018437395574823</v>
      </c>
      <c r="OC24" s="186">
        <f t="shared" si="312"/>
        <v>0.24881726378460234</v>
      </c>
      <c r="OD24" s="187">
        <f t="shared" si="313"/>
        <v>0.40644205620390444</v>
      </c>
      <c r="OE24" s="186">
        <f t="shared" si="314"/>
        <v>0.25876995433598643</v>
      </c>
      <c r="OF24" s="187">
        <f t="shared" si="315"/>
        <v>0.4226997384520606</v>
      </c>
      <c r="OG24" s="186">
        <f t="shared" si="316"/>
        <v>0.26872264488737058</v>
      </c>
      <c r="OH24" s="187">
        <f t="shared" si="317"/>
        <v>0.43895742070021682</v>
      </c>
      <c r="OI24" s="188">
        <f t="shared" si="318"/>
        <v>0.27867533543875461</v>
      </c>
      <c r="OJ24" s="187">
        <f t="shared" si="319"/>
        <v>0.45521510294837292</v>
      </c>
      <c r="OL24" s="156">
        <f t="shared" si="356"/>
        <v>1010.7800781502563</v>
      </c>
      <c r="OM24" s="96">
        <f>'Production Cost Summary'!$C$24/' Margin Analysis'!OL24</f>
        <v>0.29080195222872723</v>
      </c>
      <c r="ON24" s="98">
        <f>'Production Cost Summary'!$D$24/' Margin Analysis'!OL24</f>
        <v>0.47995170313188967</v>
      </c>
      <c r="OO24" s="186">
        <f t="shared" si="320"/>
        <v>0.30534204984016361</v>
      </c>
      <c r="OP24" s="187">
        <f t="shared" si="321"/>
        <v>0.50394928828848418</v>
      </c>
      <c r="OQ24" s="186">
        <f t="shared" si="322"/>
        <v>0.31988214745159999</v>
      </c>
      <c r="OR24" s="187">
        <f t="shared" si="323"/>
        <v>0.52794687344507873</v>
      </c>
      <c r="OS24" s="186">
        <f t="shared" si="324"/>
        <v>0.33442224506303631</v>
      </c>
      <c r="OT24" s="187">
        <f t="shared" si="325"/>
        <v>0.55194445860167307</v>
      </c>
      <c r="OU24" s="186">
        <f t="shared" si="326"/>
        <v>0.34896234267447268</v>
      </c>
      <c r="OV24" s="187">
        <f t="shared" si="327"/>
        <v>0.57594204375826763</v>
      </c>
      <c r="OW24" s="186">
        <f t="shared" si="328"/>
        <v>0.36350244028590906</v>
      </c>
      <c r="OX24" s="187">
        <f t="shared" si="329"/>
        <v>0.59993962891486208</v>
      </c>
      <c r="OY24" s="186">
        <f t="shared" si="330"/>
        <v>0.37804253789734543</v>
      </c>
      <c r="OZ24" s="187">
        <f t="shared" si="331"/>
        <v>0.62393721407145664</v>
      </c>
      <c r="PA24" s="186">
        <f t="shared" si="332"/>
        <v>0.39258263550878181</v>
      </c>
      <c r="PB24" s="187">
        <f t="shared" si="333"/>
        <v>0.64793479922805108</v>
      </c>
      <c r="PC24" s="188">
        <f t="shared" si="334"/>
        <v>0.40712273312021813</v>
      </c>
      <c r="PD24" s="187">
        <f t="shared" si="335"/>
        <v>0.67193238438464553</v>
      </c>
    </row>
    <row r="25" spans="2:420" ht="26" thickBot="1" x14ac:dyDescent="0.8">
      <c r="B25" s="155">
        <f t="shared" si="336"/>
        <v>53.065954102888455</v>
      </c>
      <c r="C25" s="92">
        <f>'Production Cost Summary'!$C$4/' Margin Analysis'!B25</f>
        <v>7.5347180081745924</v>
      </c>
      <c r="D25" s="169">
        <f>'Production Cost Summary'!$D$4/' Margin Analysis'!B25</f>
        <v>11.137570406330068</v>
      </c>
      <c r="E25" s="171">
        <f t="shared" si="0"/>
        <v>7.9114539085833222</v>
      </c>
      <c r="F25" s="172">
        <f t="shared" si="1"/>
        <v>11.694448926646572</v>
      </c>
      <c r="G25" s="171">
        <f t="shared" si="2"/>
        <v>8.2881898089920529</v>
      </c>
      <c r="H25" s="172">
        <f t="shared" si="3"/>
        <v>12.251327446963076</v>
      </c>
      <c r="I25" s="171">
        <f t="shared" si="4"/>
        <v>8.6649257094007801</v>
      </c>
      <c r="J25" s="172">
        <f t="shared" si="5"/>
        <v>12.808205967279578</v>
      </c>
      <c r="K25" s="171">
        <f t="shared" si="6"/>
        <v>9.0416616098095108</v>
      </c>
      <c r="L25" s="172">
        <f t="shared" si="7"/>
        <v>13.365084487596082</v>
      </c>
      <c r="M25" s="171">
        <f t="shared" si="8"/>
        <v>9.4183975102182398</v>
      </c>
      <c r="N25" s="172">
        <f t="shared" si="9"/>
        <v>13.921963007912586</v>
      </c>
      <c r="O25" s="171">
        <f t="shared" si="10"/>
        <v>9.7951334106269705</v>
      </c>
      <c r="P25" s="172">
        <f t="shared" si="11"/>
        <v>14.47884152822909</v>
      </c>
      <c r="Q25" s="171">
        <f t="shared" si="12"/>
        <v>10.171869311035701</v>
      </c>
      <c r="R25" s="172">
        <f t="shared" si="13"/>
        <v>15.035720048545594</v>
      </c>
      <c r="S25" s="173">
        <f t="shared" si="14"/>
        <v>10.548605211444428</v>
      </c>
      <c r="T25" s="172">
        <f t="shared" si="15"/>
        <v>15.592598568862094</v>
      </c>
      <c r="V25" s="155">
        <f t="shared" si="337"/>
        <v>74.292335744043825</v>
      </c>
      <c r="W25" s="92">
        <f>'Production Cost Summary'!$C$5/' Margin Analysis'!V25</f>
        <v>4.5093844021031293</v>
      </c>
      <c r="X25" s="94">
        <f>'Production Cost Summary'!$D$5/' Margin Analysis'!V25</f>
        <v>7.0828504007856115</v>
      </c>
      <c r="Y25" s="171">
        <f t="shared" si="16"/>
        <v>4.734853622208286</v>
      </c>
      <c r="Z25" s="172">
        <f t="shared" si="17"/>
        <v>7.4369929208248919</v>
      </c>
      <c r="AA25" s="171">
        <f t="shared" si="18"/>
        <v>4.9603228423134427</v>
      </c>
      <c r="AB25" s="172">
        <f t="shared" si="19"/>
        <v>7.7911354408641733</v>
      </c>
      <c r="AC25" s="171">
        <f t="shared" si="20"/>
        <v>5.1857920624185985</v>
      </c>
      <c r="AD25" s="172">
        <f t="shared" si="21"/>
        <v>8.1452779609034529</v>
      </c>
      <c r="AE25" s="171">
        <f t="shared" si="22"/>
        <v>5.4112612825237552</v>
      </c>
      <c r="AF25" s="172">
        <f t="shared" si="23"/>
        <v>8.4994204809427334</v>
      </c>
      <c r="AG25" s="171">
        <f t="shared" si="24"/>
        <v>5.6367305026289118</v>
      </c>
      <c r="AH25" s="172">
        <f t="shared" si="25"/>
        <v>8.8535630009820139</v>
      </c>
      <c r="AI25" s="171">
        <f t="shared" si="26"/>
        <v>5.8621997227340685</v>
      </c>
      <c r="AJ25" s="172">
        <f t="shared" si="27"/>
        <v>9.2077055210212944</v>
      </c>
      <c r="AK25" s="171">
        <f t="shared" si="28"/>
        <v>6.0876689428392252</v>
      </c>
      <c r="AL25" s="172">
        <f t="shared" si="29"/>
        <v>9.5618480410605766</v>
      </c>
      <c r="AM25" s="173">
        <f t="shared" si="30"/>
        <v>6.313138162944381</v>
      </c>
      <c r="AN25" s="172">
        <f t="shared" si="31"/>
        <v>9.9159905610998553</v>
      </c>
      <c r="AP25" s="155">
        <f t="shared" si="338"/>
        <v>53.065954102888455</v>
      </c>
      <c r="AQ25" s="92">
        <f>'Production Cost Summary'!$C$6/' Margin Analysis'!AP25</f>
        <v>5.4287688758302988</v>
      </c>
      <c r="AR25" s="94">
        <f>'Production Cost Summary'!$D$6/' Margin Analysis'!AP25</f>
        <v>9.0316212739857722</v>
      </c>
      <c r="AS25" s="171">
        <f t="shared" si="32"/>
        <v>5.7002073196218142</v>
      </c>
      <c r="AT25" s="172">
        <f t="shared" si="33"/>
        <v>9.4832023376850607</v>
      </c>
      <c r="AU25" s="171">
        <f t="shared" si="34"/>
        <v>5.9716457634133295</v>
      </c>
      <c r="AV25" s="172">
        <f t="shared" si="35"/>
        <v>9.934783401384351</v>
      </c>
      <c r="AW25" s="171">
        <f t="shared" si="36"/>
        <v>6.2430842072048431</v>
      </c>
      <c r="AX25" s="172">
        <f t="shared" si="37"/>
        <v>10.386364465083638</v>
      </c>
      <c r="AY25" s="171">
        <f t="shared" si="38"/>
        <v>6.5145226509963585</v>
      </c>
      <c r="AZ25" s="172">
        <f t="shared" si="39"/>
        <v>10.837945528782926</v>
      </c>
      <c r="BA25" s="171">
        <f t="shared" si="40"/>
        <v>6.7859610947878739</v>
      </c>
      <c r="BB25" s="172">
        <f t="shared" si="41"/>
        <v>11.289526592482215</v>
      </c>
      <c r="BC25" s="171">
        <f t="shared" si="42"/>
        <v>7.0573995385793884</v>
      </c>
      <c r="BD25" s="172">
        <f t="shared" si="43"/>
        <v>11.741107656181505</v>
      </c>
      <c r="BE25" s="171">
        <f t="shared" si="44"/>
        <v>7.3288379823709038</v>
      </c>
      <c r="BF25" s="172">
        <f t="shared" si="45"/>
        <v>12.192688719880794</v>
      </c>
      <c r="BG25" s="173">
        <f t="shared" si="46"/>
        <v>7.6002764261624174</v>
      </c>
      <c r="BH25" s="172">
        <f t="shared" si="47"/>
        <v>12.64426978358008</v>
      </c>
      <c r="BJ25" s="155">
        <f t="shared" si="339"/>
        <v>153.89126689837647</v>
      </c>
      <c r="BK25" s="92">
        <f>'Production Cost Summary'!$C$7/' Margin Analysis'!BJ25</f>
        <v>1.9226354163123824</v>
      </c>
      <c r="BL25" s="94">
        <f>'Production Cost Summary'!$D$7/' Margin Analysis'!BJ25</f>
        <v>3.1668281756483574</v>
      </c>
      <c r="BM25" s="171">
        <f t="shared" si="48"/>
        <v>2.0187671871280015</v>
      </c>
      <c r="BN25" s="172">
        <f t="shared" si="49"/>
        <v>3.3251695844307756</v>
      </c>
      <c r="BO25" s="171">
        <f t="shared" si="50"/>
        <v>2.114898957943621</v>
      </c>
      <c r="BP25" s="172">
        <f t="shared" si="51"/>
        <v>3.4835109932131934</v>
      </c>
      <c r="BQ25" s="171">
        <f t="shared" si="52"/>
        <v>2.2110307287592397</v>
      </c>
      <c r="BR25" s="172">
        <f t="shared" si="53"/>
        <v>3.6418524019956107</v>
      </c>
      <c r="BS25" s="171">
        <f t="shared" si="54"/>
        <v>2.3071624995748587</v>
      </c>
      <c r="BT25" s="172">
        <f t="shared" si="55"/>
        <v>3.8001938107780289</v>
      </c>
      <c r="BU25" s="171">
        <f t="shared" si="56"/>
        <v>2.4032942703904778</v>
      </c>
      <c r="BV25" s="172">
        <f t="shared" si="57"/>
        <v>3.9585352195604466</v>
      </c>
      <c r="BW25" s="171">
        <f t="shared" si="58"/>
        <v>2.4994260412060973</v>
      </c>
      <c r="BX25" s="172">
        <f t="shared" si="59"/>
        <v>4.1168766283428644</v>
      </c>
      <c r="BY25" s="171">
        <f t="shared" si="60"/>
        <v>2.5955578120217164</v>
      </c>
      <c r="BZ25" s="172">
        <f t="shared" si="61"/>
        <v>4.275218037125283</v>
      </c>
      <c r="CA25" s="173">
        <f t="shared" si="62"/>
        <v>2.6916895828373351</v>
      </c>
      <c r="CB25" s="172">
        <f t="shared" si="63"/>
        <v>4.4335594459076999</v>
      </c>
      <c r="CD25" s="155">
        <f t="shared" si="340"/>
        <v>153.89126689837647</v>
      </c>
      <c r="CE25" s="92">
        <f>'Production Cost Summary'!$C$8/' Margin Analysis'!CD25</f>
        <v>3.794306277207991</v>
      </c>
      <c r="CF25" s="94">
        <f>'Production Cost Summary'!$D$8/' Margin Analysis'!CD25</f>
        <v>5.0384990365439659</v>
      </c>
      <c r="CG25" s="171">
        <f t="shared" si="64"/>
        <v>3.9840215910683905</v>
      </c>
      <c r="CH25" s="172">
        <f t="shared" si="65"/>
        <v>5.2904239883711641</v>
      </c>
      <c r="CI25" s="171">
        <f t="shared" si="66"/>
        <v>4.1737369049287905</v>
      </c>
      <c r="CJ25" s="172">
        <f t="shared" si="67"/>
        <v>5.5423489401983632</v>
      </c>
      <c r="CK25" s="171">
        <f t="shared" si="68"/>
        <v>4.3634522187891891</v>
      </c>
      <c r="CL25" s="172">
        <f t="shared" si="69"/>
        <v>5.7942738920255605</v>
      </c>
      <c r="CM25" s="171">
        <f t="shared" si="70"/>
        <v>4.5531675326495886</v>
      </c>
      <c r="CN25" s="172">
        <f t="shared" si="71"/>
        <v>6.0461988438527587</v>
      </c>
      <c r="CO25" s="171">
        <f t="shared" si="72"/>
        <v>4.742882846509989</v>
      </c>
      <c r="CP25" s="172">
        <f t="shared" si="73"/>
        <v>6.2981237956799578</v>
      </c>
      <c r="CQ25" s="171">
        <f t="shared" si="74"/>
        <v>4.9325981603703886</v>
      </c>
      <c r="CR25" s="172">
        <f t="shared" si="75"/>
        <v>6.550048747507156</v>
      </c>
      <c r="CS25" s="171">
        <f t="shared" si="76"/>
        <v>5.1223134742307881</v>
      </c>
      <c r="CT25" s="172">
        <f t="shared" si="77"/>
        <v>6.8019736993343543</v>
      </c>
      <c r="CU25" s="173">
        <f t="shared" si="78"/>
        <v>5.3120287880911867</v>
      </c>
      <c r="CV25" s="172">
        <f t="shared" si="79"/>
        <v>7.0538986511615516</v>
      </c>
      <c r="CX25" s="155">
        <f t="shared" si="341"/>
        <v>53.065954102888455</v>
      </c>
      <c r="CY25" s="92">
        <f>'Production Cost Summary'!$C$9/' Margin Analysis'!CX25</f>
        <v>5.5301596845127934</v>
      </c>
      <c r="CZ25" s="94">
        <f>'Production Cost Summary'!$D$9/' Margin Analysis'!CX25</f>
        <v>9.1330120826682677</v>
      </c>
      <c r="DA25" s="171">
        <f t="shared" si="80"/>
        <v>5.8066676687384335</v>
      </c>
      <c r="DB25" s="172">
        <f t="shared" si="81"/>
        <v>9.589662686801681</v>
      </c>
      <c r="DC25" s="171">
        <f t="shared" si="82"/>
        <v>6.0831756529640728</v>
      </c>
      <c r="DD25" s="172">
        <f t="shared" si="83"/>
        <v>10.046313290935096</v>
      </c>
      <c r="DE25" s="171">
        <f t="shared" si="84"/>
        <v>6.3596836371897121</v>
      </c>
      <c r="DF25" s="172">
        <f t="shared" si="85"/>
        <v>10.502963895068508</v>
      </c>
      <c r="DG25" s="171">
        <f t="shared" si="86"/>
        <v>6.6361916214153522</v>
      </c>
      <c r="DH25" s="172">
        <f t="shared" si="87"/>
        <v>10.959614499201921</v>
      </c>
      <c r="DI25" s="171">
        <f t="shared" si="88"/>
        <v>6.9126996056409915</v>
      </c>
      <c r="DJ25" s="172">
        <f t="shared" si="89"/>
        <v>11.416265103335334</v>
      </c>
      <c r="DK25" s="171">
        <f t="shared" si="90"/>
        <v>7.1892075898666317</v>
      </c>
      <c r="DL25" s="172">
        <f t="shared" si="91"/>
        <v>11.872915707468749</v>
      </c>
      <c r="DM25" s="171">
        <f t="shared" si="92"/>
        <v>7.4657155740922718</v>
      </c>
      <c r="DN25" s="172">
        <f t="shared" si="93"/>
        <v>12.329566311602163</v>
      </c>
      <c r="DO25" s="173">
        <f t="shared" si="94"/>
        <v>7.7422235583179102</v>
      </c>
      <c r="DP25" s="172">
        <f t="shared" si="95"/>
        <v>12.786216915735574</v>
      </c>
      <c r="DR25" s="155">
        <f t="shared" si="342"/>
        <v>53.065954102888455</v>
      </c>
      <c r="DS25" s="92">
        <f>'Production Cost Summary'!$C$10/' Margin Analysis'!DR25</f>
        <v>5.6356720453975901</v>
      </c>
      <c r="DT25" s="94">
        <f>'Production Cost Summary'!$D$10/' Margin Analysis'!DR25</f>
        <v>9.2385244435530645</v>
      </c>
      <c r="DU25" s="171">
        <f t="shared" si="96"/>
        <v>5.9174556476674702</v>
      </c>
      <c r="DV25" s="172">
        <f t="shared" si="97"/>
        <v>9.7004506657307186</v>
      </c>
      <c r="DW25" s="171">
        <f t="shared" si="98"/>
        <v>6.1992392499373494</v>
      </c>
      <c r="DX25" s="172">
        <f t="shared" si="99"/>
        <v>10.162376887908371</v>
      </c>
      <c r="DY25" s="171">
        <f t="shared" si="100"/>
        <v>6.4810228522072277</v>
      </c>
      <c r="DZ25" s="172">
        <f t="shared" si="101"/>
        <v>10.624303110086023</v>
      </c>
      <c r="EA25" s="171">
        <f t="shared" si="102"/>
        <v>6.7628064544771078</v>
      </c>
      <c r="EB25" s="172">
        <f t="shared" si="103"/>
        <v>11.086229332263677</v>
      </c>
      <c r="EC25" s="171">
        <f t="shared" si="104"/>
        <v>7.0445900567469879</v>
      </c>
      <c r="ED25" s="172">
        <f t="shared" si="105"/>
        <v>11.54815555444133</v>
      </c>
      <c r="EE25" s="171">
        <f t="shared" si="106"/>
        <v>7.3263736590168671</v>
      </c>
      <c r="EF25" s="172">
        <f t="shared" si="107"/>
        <v>12.010081776618984</v>
      </c>
      <c r="EG25" s="171">
        <f t="shared" si="108"/>
        <v>7.6081572612867472</v>
      </c>
      <c r="EH25" s="172">
        <f t="shared" si="109"/>
        <v>12.472007998796638</v>
      </c>
      <c r="EI25" s="173">
        <f t="shared" si="110"/>
        <v>7.8899408635566255</v>
      </c>
      <c r="EJ25" s="172">
        <f t="shared" si="111"/>
        <v>12.93393422097429</v>
      </c>
      <c r="EL25" s="155">
        <f t="shared" si="343"/>
        <v>84.905526564621525</v>
      </c>
      <c r="EM25" s="92">
        <f>'Production Cost Summary'!$C$11/' Margin Analysis'!EL25</f>
        <v>4.3083214344308871</v>
      </c>
      <c r="EN25" s="94">
        <f>'Production Cost Summary'!$D$11/' Margin Analysis'!EL25</f>
        <v>6.5601041832780584</v>
      </c>
      <c r="EO25" s="171">
        <f t="shared" si="112"/>
        <v>4.5237375061524316</v>
      </c>
      <c r="EP25" s="172">
        <f t="shared" si="113"/>
        <v>6.8881093924419616</v>
      </c>
      <c r="EQ25" s="171">
        <f t="shared" si="114"/>
        <v>4.7391535778739762</v>
      </c>
      <c r="ER25" s="172">
        <f t="shared" si="115"/>
        <v>7.2161146016058648</v>
      </c>
      <c r="ES25" s="171">
        <f t="shared" si="116"/>
        <v>4.9545696495955198</v>
      </c>
      <c r="ET25" s="172">
        <f t="shared" si="117"/>
        <v>7.5441198107697662</v>
      </c>
      <c r="EU25" s="171">
        <f t="shared" si="118"/>
        <v>5.1699857213170644</v>
      </c>
      <c r="EV25" s="172">
        <f t="shared" si="119"/>
        <v>7.8721250199336694</v>
      </c>
      <c r="EW25" s="171">
        <f t="shared" si="120"/>
        <v>5.3854017930386089</v>
      </c>
      <c r="EX25" s="172">
        <f t="shared" si="121"/>
        <v>8.2001302290975726</v>
      </c>
      <c r="EY25" s="171">
        <f t="shared" si="122"/>
        <v>5.6008178647601534</v>
      </c>
      <c r="EZ25" s="172">
        <f t="shared" si="123"/>
        <v>8.5281354382614758</v>
      </c>
      <c r="FA25" s="171">
        <f t="shared" si="124"/>
        <v>5.816233936481698</v>
      </c>
      <c r="FB25" s="172">
        <f t="shared" si="125"/>
        <v>8.856140647425379</v>
      </c>
      <c r="FC25" s="173">
        <f t="shared" si="126"/>
        <v>6.0316500082032416</v>
      </c>
      <c r="FD25" s="172">
        <f t="shared" si="127"/>
        <v>9.1841458565892804</v>
      </c>
      <c r="FF25" s="155">
        <f t="shared" si="344"/>
        <v>74.292335744043825</v>
      </c>
      <c r="FG25" s="92">
        <f>'Production Cost Summary'!$C$12/' Margin Analysis'!FF25</f>
        <v>4.2335537959609217</v>
      </c>
      <c r="FH25" s="94">
        <f>'Production Cost Summary'!$D$12/' Margin Analysis'!FF25</f>
        <v>6.8070197946434039</v>
      </c>
      <c r="FI25" s="171">
        <f t="shared" si="128"/>
        <v>4.4452314857589679</v>
      </c>
      <c r="FJ25" s="172">
        <f t="shared" si="129"/>
        <v>7.1473707843755747</v>
      </c>
      <c r="FK25" s="171">
        <f t="shared" si="130"/>
        <v>4.656909175557014</v>
      </c>
      <c r="FL25" s="172">
        <f t="shared" si="131"/>
        <v>7.4877217741077446</v>
      </c>
      <c r="FM25" s="171">
        <f t="shared" si="132"/>
        <v>4.8685868653550592</v>
      </c>
      <c r="FN25" s="172">
        <f t="shared" si="133"/>
        <v>7.8280727638399137</v>
      </c>
      <c r="FO25" s="171">
        <f t="shared" si="134"/>
        <v>5.0802645551531063</v>
      </c>
      <c r="FP25" s="172">
        <f t="shared" si="135"/>
        <v>8.1684237535720836</v>
      </c>
      <c r="FQ25" s="171">
        <f t="shared" si="136"/>
        <v>5.2919422449511524</v>
      </c>
      <c r="FR25" s="172">
        <f t="shared" si="137"/>
        <v>8.5087747433042544</v>
      </c>
      <c r="FS25" s="171">
        <f t="shared" si="138"/>
        <v>5.5036199347491985</v>
      </c>
      <c r="FT25" s="172">
        <f t="shared" si="139"/>
        <v>8.8491257330364252</v>
      </c>
      <c r="FU25" s="171">
        <f t="shared" si="140"/>
        <v>5.7152976245472447</v>
      </c>
      <c r="FV25" s="172">
        <f t="shared" si="141"/>
        <v>9.1894767227685961</v>
      </c>
      <c r="FW25" s="173">
        <f t="shared" si="142"/>
        <v>5.9269753143452899</v>
      </c>
      <c r="FX25" s="172">
        <f t="shared" si="143"/>
        <v>9.5298277125007651</v>
      </c>
      <c r="FZ25" s="155">
        <f t="shared" si="345"/>
        <v>79.598931154332661</v>
      </c>
      <c r="GA25" s="92">
        <f>'Production Cost Summary'!$C$13/' Margin Analysis'!FZ25</f>
        <v>3.4970356506457763</v>
      </c>
      <c r="GB25" s="94">
        <f>'Production Cost Summary'!$D$13/' Margin Analysis'!FZ25</f>
        <v>5.8989372494160932</v>
      </c>
      <c r="GC25" s="171">
        <f t="shared" si="144"/>
        <v>3.6718874331780653</v>
      </c>
      <c r="GD25" s="172">
        <f t="shared" si="145"/>
        <v>6.1938841118868977</v>
      </c>
      <c r="GE25" s="171">
        <f t="shared" si="146"/>
        <v>3.8467392157103544</v>
      </c>
      <c r="GF25" s="172">
        <f t="shared" si="147"/>
        <v>6.4888309743577031</v>
      </c>
      <c r="GG25" s="171">
        <f t="shared" si="148"/>
        <v>4.0215909982426421</v>
      </c>
      <c r="GH25" s="172">
        <f t="shared" si="149"/>
        <v>6.7837778368285067</v>
      </c>
      <c r="GI25" s="171">
        <f t="shared" si="150"/>
        <v>4.1964427807749312</v>
      </c>
      <c r="GJ25" s="172">
        <f t="shared" si="151"/>
        <v>7.078724699299312</v>
      </c>
      <c r="GK25" s="171">
        <f t="shared" si="152"/>
        <v>4.3712945633072202</v>
      </c>
      <c r="GL25" s="172">
        <f t="shared" si="153"/>
        <v>7.3736715617701165</v>
      </c>
      <c r="GM25" s="171">
        <f t="shared" si="154"/>
        <v>4.5461463458395093</v>
      </c>
      <c r="GN25" s="172">
        <f t="shared" si="155"/>
        <v>7.668618424240921</v>
      </c>
      <c r="GO25" s="171">
        <f t="shared" si="156"/>
        <v>4.7209981283717983</v>
      </c>
      <c r="GP25" s="172">
        <f t="shared" si="157"/>
        <v>7.9635652867117264</v>
      </c>
      <c r="GQ25" s="173">
        <f t="shared" si="158"/>
        <v>4.8958499109040865</v>
      </c>
      <c r="GR25" s="172">
        <f t="shared" si="159"/>
        <v>8.2585121491825308</v>
      </c>
      <c r="GT25" s="155">
        <f t="shared" si="346"/>
        <v>79.598931154332661</v>
      </c>
      <c r="GU25" s="92">
        <f>'Production Cost Summary'!$C$14/' Margin Analysis'!GT25</f>
        <v>3.8246317580538167</v>
      </c>
      <c r="GV25" s="94">
        <f>'Production Cost Summary'!$D$14/' Margin Analysis'!GT25</f>
        <v>6.2265333568241337</v>
      </c>
      <c r="GW25" s="171">
        <f t="shared" si="160"/>
        <v>4.0158633459565074</v>
      </c>
      <c r="GX25" s="172">
        <f t="shared" si="161"/>
        <v>6.5378600246653402</v>
      </c>
      <c r="GY25" s="171">
        <f t="shared" si="162"/>
        <v>4.2070949338591985</v>
      </c>
      <c r="GZ25" s="172">
        <f t="shared" si="163"/>
        <v>6.8491866925065477</v>
      </c>
      <c r="HA25" s="171">
        <f t="shared" si="164"/>
        <v>4.3983265217618888</v>
      </c>
      <c r="HB25" s="172">
        <f t="shared" si="165"/>
        <v>7.1605133603477533</v>
      </c>
      <c r="HC25" s="171">
        <f t="shared" si="166"/>
        <v>4.5895581096645799</v>
      </c>
      <c r="HD25" s="172">
        <f t="shared" si="167"/>
        <v>7.4718400281889599</v>
      </c>
      <c r="HE25" s="171">
        <f t="shared" si="168"/>
        <v>4.780789697567271</v>
      </c>
      <c r="HF25" s="172">
        <f t="shared" si="169"/>
        <v>7.7831666960301673</v>
      </c>
      <c r="HG25" s="171">
        <f t="shared" si="170"/>
        <v>4.9720212854699621</v>
      </c>
      <c r="HH25" s="172">
        <f t="shared" si="171"/>
        <v>8.0944933638713739</v>
      </c>
      <c r="HI25" s="171">
        <f t="shared" si="172"/>
        <v>5.1632528733726533</v>
      </c>
      <c r="HJ25" s="172">
        <f t="shared" si="173"/>
        <v>8.4058200317125813</v>
      </c>
      <c r="HK25" s="173">
        <f t="shared" si="174"/>
        <v>5.3544844612753435</v>
      </c>
      <c r="HL25" s="172">
        <f t="shared" si="175"/>
        <v>8.717146699553787</v>
      </c>
      <c r="HN25" s="155">
        <f t="shared" si="347"/>
        <v>74.292335744043825</v>
      </c>
      <c r="HO25" s="92">
        <f>'Production Cost Summary'!$C$15/' Margin Analysis'!HN25</f>
        <v>4.5798533131633086</v>
      </c>
      <c r="HP25" s="94">
        <f>'Production Cost Summary'!$D$15/' Margin Analysis'!HN25</f>
        <v>7.1533193118457916</v>
      </c>
      <c r="HQ25" s="171">
        <f t="shared" si="176"/>
        <v>4.8088459788214744</v>
      </c>
      <c r="HR25" s="172">
        <f t="shared" si="177"/>
        <v>7.5109852774380812</v>
      </c>
      <c r="HS25" s="171">
        <f t="shared" si="178"/>
        <v>5.0378386444796401</v>
      </c>
      <c r="HT25" s="172">
        <f t="shared" si="179"/>
        <v>7.8686512430303717</v>
      </c>
      <c r="HU25" s="171">
        <f t="shared" si="180"/>
        <v>5.2668313101378041</v>
      </c>
      <c r="HV25" s="172">
        <f t="shared" si="181"/>
        <v>8.2263172086226604</v>
      </c>
      <c r="HW25" s="171">
        <f t="shared" si="182"/>
        <v>5.4958239757959699</v>
      </c>
      <c r="HX25" s="172">
        <f t="shared" si="183"/>
        <v>8.5839831742149499</v>
      </c>
      <c r="HY25" s="171">
        <f t="shared" si="184"/>
        <v>5.7248166414541357</v>
      </c>
      <c r="HZ25" s="172">
        <f t="shared" si="185"/>
        <v>8.9416491398072395</v>
      </c>
      <c r="IA25" s="171">
        <f t="shared" si="186"/>
        <v>5.9538093071123015</v>
      </c>
      <c r="IB25" s="172">
        <f t="shared" si="187"/>
        <v>9.2993151053995291</v>
      </c>
      <c r="IC25" s="171">
        <f t="shared" si="188"/>
        <v>6.1828019727704673</v>
      </c>
      <c r="ID25" s="172">
        <f t="shared" si="189"/>
        <v>9.6569810709918187</v>
      </c>
      <c r="IE25" s="173">
        <f t="shared" si="190"/>
        <v>6.4117946384286313</v>
      </c>
      <c r="IF25" s="172">
        <f t="shared" si="191"/>
        <v>10.014647036584108</v>
      </c>
      <c r="IH25" s="155">
        <f t="shared" si="348"/>
        <v>39.79946557716633</v>
      </c>
      <c r="II25" s="92">
        <f>'Production Cost Summary'!$C$16/' Margin Analysis'!IH25</f>
        <v>6.7867644975355335</v>
      </c>
      <c r="IJ25" s="94">
        <f>'Production Cost Summary'!$D$16/' Margin Analysis'!IH25</f>
        <v>11.590567695076167</v>
      </c>
      <c r="IK25" s="171">
        <f t="shared" si="192"/>
        <v>7.1261027224123108</v>
      </c>
      <c r="IL25" s="172">
        <f t="shared" si="193"/>
        <v>12.170096079829976</v>
      </c>
      <c r="IM25" s="171">
        <f t="shared" si="194"/>
        <v>7.4654409472890872</v>
      </c>
      <c r="IN25" s="172">
        <f t="shared" si="195"/>
        <v>12.749624464583786</v>
      </c>
      <c r="IO25" s="171">
        <f t="shared" si="196"/>
        <v>7.8047791721658628</v>
      </c>
      <c r="IP25" s="172">
        <f t="shared" si="197"/>
        <v>13.329152849337591</v>
      </c>
      <c r="IQ25" s="171">
        <f t="shared" si="198"/>
        <v>8.1441173970426401</v>
      </c>
      <c r="IR25" s="172">
        <f t="shared" si="199"/>
        <v>13.9086812340914</v>
      </c>
      <c r="IS25" s="171">
        <f t="shared" si="200"/>
        <v>8.4834556219194166</v>
      </c>
      <c r="IT25" s="172">
        <f t="shared" si="201"/>
        <v>14.488209618845209</v>
      </c>
      <c r="IU25" s="171">
        <f t="shared" si="202"/>
        <v>8.8227938467961931</v>
      </c>
      <c r="IV25" s="172">
        <f t="shared" si="203"/>
        <v>15.067738003599018</v>
      </c>
      <c r="IW25" s="171">
        <f t="shared" si="204"/>
        <v>9.1621320716729713</v>
      </c>
      <c r="IX25" s="172">
        <f t="shared" si="205"/>
        <v>15.647266388352827</v>
      </c>
      <c r="IY25" s="173">
        <f t="shared" si="206"/>
        <v>9.501470296549746</v>
      </c>
      <c r="IZ25" s="172">
        <f t="shared" si="207"/>
        <v>16.226794773106633</v>
      </c>
      <c r="JB25" s="155">
        <f t="shared" si="349"/>
        <v>74.292335744043825</v>
      </c>
      <c r="JC25" s="92">
        <f>'Production Cost Summary'!$C$17/' Margin Analysis'!JB25</f>
        <v>4.4275872700148815</v>
      </c>
      <c r="JD25" s="94">
        <f>'Production Cost Summary'!$D$17/' Margin Analysis'!JB25</f>
        <v>7.0010532686973646</v>
      </c>
      <c r="JE25" s="171">
        <f t="shared" si="208"/>
        <v>4.6489666335156254</v>
      </c>
      <c r="JF25" s="172">
        <f t="shared" si="209"/>
        <v>7.3511059321322332</v>
      </c>
      <c r="JG25" s="171">
        <f t="shared" si="210"/>
        <v>4.8703459970163703</v>
      </c>
      <c r="JH25" s="172">
        <f t="shared" si="211"/>
        <v>7.7011585955671018</v>
      </c>
      <c r="JI25" s="171">
        <f t="shared" si="212"/>
        <v>5.0917253605171133</v>
      </c>
      <c r="JJ25" s="172">
        <f t="shared" si="213"/>
        <v>8.0512112590019687</v>
      </c>
      <c r="JK25" s="171">
        <f t="shared" si="214"/>
        <v>5.3131047240178573</v>
      </c>
      <c r="JL25" s="172">
        <f t="shared" si="215"/>
        <v>8.4012639224368364</v>
      </c>
      <c r="JM25" s="171">
        <f t="shared" si="216"/>
        <v>5.5344840875186021</v>
      </c>
      <c r="JN25" s="172">
        <f t="shared" si="217"/>
        <v>8.7513165858717059</v>
      </c>
      <c r="JO25" s="171">
        <f t="shared" si="218"/>
        <v>5.755863451019346</v>
      </c>
      <c r="JP25" s="172">
        <f t="shared" si="219"/>
        <v>9.1013692493065736</v>
      </c>
      <c r="JQ25" s="171">
        <f t="shared" si="220"/>
        <v>5.97724281452009</v>
      </c>
      <c r="JR25" s="172">
        <f t="shared" si="221"/>
        <v>9.4514219127414432</v>
      </c>
      <c r="JS25" s="173">
        <f t="shared" si="222"/>
        <v>6.1986221780208339</v>
      </c>
      <c r="JT25" s="172">
        <f t="shared" si="223"/>
        <v>9.8014745761763091</v>
      </c>
      <c r="JV25" s="155">
        <f t="shared" si="350"/>
        <v>1857.3083936010962</v>
      </c>
      <c r="JW25" s="92">
        <f>'Production Cost Summary'!$C$18/' Margin Analysis'!JV25</f>
        <v>0.15251911635997289</v>
      </c>
      <c r="JX25" s="94">
        <f>'Production Cost Summary'!$D$18/' Margin Analysis'!JV25</f>
        <v>0.25545775630727219</v>
      </c>
      <c r="JY25" s="171">
        <f t="shared" si="224"/>
        <v>0.16014507217797155</v>
      </c>
      <c r="JZ25" s="172">
        <f t="shared" si="225"/>
        <v>0.26823064412263581</v>
      </c>
      <c r="KA25" s="171">
        <f t="shared" si="226"/>
        <v>0.16777102799597018</v>
      </c>
      <c r="KB25" s="172">
        <f t="shared" si="227"/>
        <v>0.28100353193799943</v>
      </c>
      <c r="KC25" s="171">
        <f t="shared" si="228"/>
        <v>0.17539698381396882</v>
      </c>
      <c r="KD25" s="172">
        <f t="shared" si="229"/>
        <v>0.29377641975336299</v>
      </c>
      <c r="KE25" s="171">
        <f t="shared" si="230"/>
        <v>0.18302293963196747</v>
      </c>
      <c r="KF25" s="172">
        <f t="shared" si="231"/>
        <v>0.30654930756872661</v>
      </c>
      <c r="KG25" s="171">
        <f t="shared" si="232"/>
        <v>0.1906488954499661</v>
      </c>
      <c r="KH25" s="172">
        <f t="shared" si="233"/>
        <v>0.31932219538409023</v>
      </c>
      <c r="KI25" s="171">
        <f t="shared" si="234"/>
        <v>0.19827485126796476</v>
      </c>
      <c r="KJ25" s="172">
        <f t="shared" si="235"/>
        <v>0.33209508319945386</v>
      </c>
      <c r="KK25" s="171">
        <f t="shared" si="236"/>
        <v>0.20590080708596342</v>
      </c>
      <c r="KL25" s="172">
        <f t="shared" si="237"/>
        <v>0.34486797101481748</v>
      </c>
      <c r="KM25" s="173">
        <f t="shared" si="238"/>
        <v>0.21352676290396205</v>
      </c>
      <c r="KN25" s="172">
        <f t="shared" si="239"/>
        <v>0.35764085883018104</v>
      </c>
      <c r="KP25" s="155">
        <f t="shared" si="351"/>
        <v>1857.3083936010962</v>
      </c>
      <c r="KQ25" s="92">
        <f>'Production Cost Summary'!$C$19/' Margin Analysis'!KP25</f>
        <v>0.17100275382065264</v>
      </c>
      <c r="KR25" s="94">
        <f>'Production Cost Summary'!$D$19/' Margin Analysis'!KP25</f>
        <v>0.2739413937679519</v>
      </c>
      <c r="KS25" s="171">
        <f t="shared" si="240"/>
        <v>0.17955289151168527</v>
      </c>
      <c r="KT25" s="172">
        <f t="shared" si="241"/>
        <v>0.28763846345634952</v>
      </c>
      <c r="KU25" s="171">
        <f t="shared" si="242"/>
        <v>0.1881030292027179</v>
      </c>
      <c r="KV25" s="172">
        <f t="shared" si="243"/>
        <v>0.30133553314474709</v>
      </c>
      <c r="KW25" s="171">
        <f t="shared" si="244"/>
        <v>0.19665316689375051</v>
      </c>
      <c r="KX25" s="172">
        <f t="shared" si="245"/>
        <v>0.31503260283314466</v>
      </c>
      <c r="KY25" s="171">
        <f t="shared" si="246"/>
        <v>0.20520330458478317</v>
      </c>
      <c r="KZ25" s="172">
        <f t="shared" si="247"/>
        <v>0.32872967252154228</v>
      </c>
      <c r="LA25" s="171">
        <f t="shared" si="248"/>
        <v>0.2137534422758158</v>
      </c>
      <c r="LB25" s="172">
        <f t="shared" si="249"/>
        <v>0.34242674220993985</v>
      </c>
      <c r="LC25" s="171">
        <f t="shared" si="250"/>
        <v>0.22230357996684844</v>
      </c>
      <c r="LD25" s="172">
        <f t="shared" si="251"/>
        <v>0.35612381189833747</v>
      </c>
      <c r="LE25" s="171">
        <f t="shared" si="252"/>
        <v>0.23085371765788107</v>
      </c>
      <c r="LF25" s="172">
        <f t="shared" si="253"/>
        <v>0.3698208815867351</v>
      </c>
      <c r="LG25" s="173">
        <f t="shared" si="254"/>
        <v>0.23940385534891367</v>
      </c>
      <c r="LH25" s="172">
        <f t="shared" si="255"/>
        <v>0.38351795127513266</v>
      </c>
      <c r="LJ25" s="155">
        <f t="shared" si="352"/>
        <v>1857.3083936010962</v>
      </c>
      <c r="LK25" s="92">
        <f>'Production Cost Summary'!$C$20/' Margin Analysis'!LJ25</f>
        <v>0.16865274021223006</v>
      </c>
      <c r="LL25" s="94">
        <f>'Production Cost Summary'!$D$20/' Margin Analysis'!LJ25</f>
        <v>0.27159138015952933</v>
      </c>
      <c r="LM25" s="171">
        <f t="shared" si="256"/>
        <v>0.17708537722284157</v>
      </c>
      <c r="LN25" s="172">
        <f t="shared" si="257"/>
        <v>0.28517094916750579</v>
      </c>
      <c r="LO25" s="171">
        <f t="shared" si="258"/>
        <v>0.18551801423345307</v>
      </c>
      <c r="LP25" s="172">
        <f t="shared" si="259"/>
        <v>0.29875051817548226</v>
      </c>
      <c r="LQ25" s="171">
        <f t="shared" si="260"/>
        <v>0.19395065124406455</v>
      </c>
      <c r="LR25" s="172">
        <f t="shared" si="261"/>
        <v>0.31233008718345873</v>
      </c>
      <c r="LS25" s="171">
        <f t="shared" si="262"/>
        <v>0.20238328825467608</v>
      </c>
      <c r="LT25" s="172">
        <f t="shared" si="263"/>
        <v>0.32590965619143519</v>
      </c>
      <c r="LU25" s="171">
        <f t="shared" si="264"/>
        <v>0.21081592526528758</v>
      </c>
      <c r="LV25" s="172">
        <f t="shared" si="265"/>
        <v>0.33948922519941166</v>
      </c>
      <c r="LW25" s="171">
        <f t="shared" si="266"/>
        <v>0.21924856227589909</v>
      </c>
      <c r="LX25" s="172">
        <f t="shared" si="267"/>
        <v>0.35306879420738813</v>
      </c>
      <c r="LY25" s="171">
        <f t="shared" si="268"/>
        <v>0.22768119928651059</v>
      </c>
      <c r="LZ25" s="172">
        <f t="shared" si="269"/>
        <v>0.36664836321536459</v>
      </c>
      <c r="MA25" s="173">
        <f t="shared" si="270"/>
        <v>0.23611383629712207</v>
      </c>
      <c r="MB25" s="172">
        <f t="shared" si="271"/>
        <v>0.38022793222334106</v>
      </c>
      <c r="MD25" s="155">
        <f t="shared" si="353"/>
        <v>66.332442628610565</v>
      </c>
      <c r="ME25" s="92">
        <f>'Production Cost Summary'!$C$21/' Margin Analysis'!MD25</f>
        <v>4.7371134779298565</v>
      </c>
      <c r="MF25" s="94">
        <f>'Production Cost Summary'!$D$21/' Margin Analysis'!MD25</f>
        <v>7.6193953964542365</v>
      </c>
      <c r="MG25" s="171">
        <f t="shared" si="272"/>
        <v>4.9739691518263491</v>
      </c>
      <c r="MH25" s="172">
        <f t="shared" si="273"/>
        <v>8.0003651662769482</v>
      </c>
      <c r="MI25" s="171">
        <f t="shared" si="274"/>
        <v>5.2108248257228427</v>
      </c>
      <c r="MJ25" s="172">
        <f t="shared" si="275"/>
        <v>8.3813349360996607</v>
      </c>
      <c r="MK25" s="171">
        <f t="shared" si="276"/>
        <v>5.4476804996193344</v>
      </c>
      <c r="ML25" s="172">
        <f t="shared" si="277"/>
        <v>8.7623047059223715</v>
      </c>
      <c r="MM25" s="171">
        <f t="shared" si="278"/>
        <v>5.684536173515828</v>
      </c>
      <c r="MN25" s="172">
        <f t="shared" si="279"/>
        <v>9.1432744757450841</v>
      </c>
      <c r="MO25" s="171">
        <f t="shared" si="280"/>
        <v>5.9213918474123206</v>
      </c>
      <c r="MP25" s="172">
        <f t="shared" si="281"/>
        <v>9.5242442455677949</v>
      </c>
      <c r="MQ25" s="171">
        <f t="shared" si="282"/>
        <v>6.1582475213088133</v>
      </c>
      <c r="MR25" s="172">
        <f t="shared" si="283"/>
        <v>9.9052140153905075</v>
      </c>
      <c r="MS25" s="171">
        <f t="shared" si="284"/>
        <v>6.3951031952053068</v>
      </c>
      <c r="MT25" s="172">
        <f t="shared" si="285"/>
        <v>10.28618378521322</v>
      </c>
      <c r="MU25" s="173">
        <f t="shared" si="286"/>
        <v>6.6319588691017985</v>
      </c>
      <c r="MV25" s="172">
        <f t="shared" si="287"/>
        <v>10.667153555035931</v>
      </c>
      <c r="MX25" s="155">
        <f t="shared" si="354"/>
        <v>1857.3083936010962</v>
      </c>
      <c r="MY25" s="92">
        <f>'Production Cost Summary'!$C$22/' Margin Analysis'!MX25</f>
        <v>0.1842638471774998</v>
      </c>
      <c r="MZ25" s="94">
        <f>'Production Cost Summary'!$D$22/' Margin Analysis'!MX25</f>
        <v>0.28720248712479907</v>
      </c>
      <c r="NA25" s="171">
        <f t="shared" si="288"/>
        <v>0.1934770395363748</v>
      </c>
      <c r="NB25" s="172">
        <f t="shared" si="289"/>
        <v>0.30156261148103902</v>
      </c>
      <c r="NC25" s="171">
        <f t="shared" si="290"/>
        <v>0.20269023189524979</v>
      </c>
      <c r="ND25" s="172">
        <f t="shared" si="291"/>
        <v>0.31592273583727898</v>
      </c>
      <c r="NE25" s="171">
        <f t="shared" si="292"/>
        <v>0.21190342425412476</v>
      </c>
      <c r="NF25" s="172">
        <f t="shared" si="293"/>
        <v>0.33028286019351888</v>
      </c>
      <c r="NG25" s="171">
        <f t="shared" si="294"/>
        <v>0.22111661661299975</v>
      </c>
      <c r="NH25" s="172">
        <f t="shared" si="295"/>
        <v>0.34464298454975889</v>
      </c>
      <c r="NI25" s="171">
        <f t="shared" si="296"/>
        <v>0.23032980897187474</v>
      </c>
      <c r="NJ25" s="172">
        <f t="shared" si="297"/>
        <v>0.35900310890599885</v>
      </c>
      <c r="NK25" s="171">
        <f t="shared" si="298"/>
        <v>0.23954300133074974</v>
      </c>
      <c r="NL25" s="172">
        <f t="shared" si="299"/>
        <v>0.3733632332622388</v>
      </c>
      <c r="NM25" s="171">
        <f t="shared" si="300"/>
        <v>0.24875619368962476</v>
      </c>
      <c r="NN25" s="172">
        <f t="shared" si="301"/>
        <v>0.38772335761847876</v>
      </c>
      <c r="NO25" s="173">
        <f t="shared" si="302"/>
        <v>0.25796938604849973</v>
      </c>
      <c r="NP25" s="172">
        <f t="shared" si="303"/>
        <v>0.40208348197471866</v>
      </c>
      <c r="NR25" s="155">
        <f t="shared" si="355"/>
        <v>1591.9786230866534</v>
      </c>
      <c r="NS25" s="92">
        <f>'Production Cost Summary'!$C$23/' Margin Analysis'!NR25</f>
        <v>0.1895750581216018</v>
      </c>
      <c r="NT25" s="94">
        <f>'Production Cost Summary'!$D$23/' Margin Analysis'!NR25</f>
        <v>0.30967013806011762</v>
      </c>
      <c r="NU25" s="171">
        <f t="shared" si="304"/>
        <v>0.19905381102768191</v>
      </c>
      <c r="NV25" s="172">
        <f t="shared" si="305"/>
        <v>0.32515364496312349</v>
      </c>
      <c r="NW25" s="171">
        <f t="shared" si="306"/>
        <v>0.20853256393376199</v>
      </c>
      <c r="NX25" s="172">
        <f t="shared" si="307"/>
        <v>0.34063715186612942</v>
      </c>
      <c r="NY25" s="171">
        <f t="shared" si="308"/>
        <v>0.21801131683984207</v>
      </c>
      <c r="NZ25" s="172">
        <f t="shared" si="309"/>
        <v>0.35612065876913523</v>
      </c>
      <c r="OA25" s="171">
        <f t="shared" si="310"/>
        <v>0.22749006974592215</v>
      </c>
      <c r="OB25" s="172">
        <f t="shared" si="311"/>
        <v>0.37160416567214111</v>
      </c>
      <c r="OC25" s="171">
        <f t="shared" si="312"/>
        <v>0.23696882265200225</v>
      </c>
      <c r="OD25" s="172">
        <f t="shared" si="313"/>
        <v>0.38708767257514703</v>
      </c>
      <c r="OE25" s="171">
        <f t="shared" si="314"/>
        <v>0.24644757555808236</v>
      </c>
      <c r="OF25" s="172">
        <f t="shared" si="315"/>
        <v>0.40257117947815291</v>
      </c>
      <c r="OG25" s="171">
        <f t="shared" si="316"/>
        <v>0.25592632846416247</v>
      </c>
      <c r="OH25" s="172">
        <f t="shared" si="317"/>
        <v>0.41805468638115884</v>
      </c>
      <c r="OI25" s="173">
        <f t="shared" si="318"/>
        <v>0.26540508137024249</v>
      </c>
      <c r="OJ25" s="172">
        <f t="shared" si="319"/>
        <v>0.43353819328416465</v>
      </c>
      <c r="OL25" s="155">
        <f t="shared" si="356"/>
        <v>1061.319082057769</v>
      </c>
      <c r="OM25" s="92">
        <f>'Production Cost Summary'!$C$24/' Margin Analysis'!OL25</f>
        <v>0.27695424021783549</v>
      </c>
      <c r="ON25" s="94">
        <f>'Production Cost Summary'!$D$24/' Margin Analysis'!OL25</f>
        <v>0.45709686012560924</v>
      </c>
      <c r="OO25" s="171">
        <f t="shared" si="320"/>
        <v>0.29080195222872729</v>
      </c>
      <c r="OP25" s="172">
        <f t="shared" si="321"/>
        <v>0.47995170313188973</v>
      </c>
      <c r="OQ25" s="171">
        <f t="shared" si="322"/>
        <v>0.30464966423961909</v>
      </c>
      <c r="OR25" s="172">
        <f t="shared" si="323"/>
        <v>0.50280654613817022</v>
      </c>
      <c r="OS25" s="171">
        <f t="shared" si="324"/>
        <v>0.31849737625051078</v>
      </c>
      <c r="OT25" s="172">
        <f t="shared" si="325"/>
        <v>0.5256613891444506</v>
      </c>
      <c r="OU25" s="171">
        <f t="shared" si="326"/>
        <v>0.33234508826140258</v>
      </c>
      <c r="OV25" s="172">
        <f t="shared" si="327"/>
        <v>0.54851623215073109</v>
      </c>
      <c r="OW25" s="171">
        <f t="shared" si="328"/>
        <v>0.34619280027229438</v>
      </c>
      <c r="OX25" s="172">
        <f t="shared" si="329"/>
        <v>0.57137107515701158</v>
      </c>
      <c r="OY25" s="171">
        <f t="shared" si="330"/>
        <v>0.36004051228318618</v>
      </c>
      <c r="OZ25" s="172">
        <f t="shared" si="331"/>
        <v>0.59422591816329207</v>
      </c>
      <c r="PA25" s="171">
        <f t="shared" si="332"/>
        <v>0.37388822429407792</v>
      </c>
      <c r="PB25" s="172">
        <f t="shared" si="333"/>
        <v>0.61708076116957256</v>
      </c>
      <c r="PC25" s="173">
        <f t="shared" si="334"/>
        <v>0.38773593630496966</v>
      </c>
      <c r="PD25" s="172">
        <f t="shared" si="335"/>
        <v>0.63993560417585293</v>
      </c>
    </row>
    <row r="26" spans="2:420" ht="26" thickBot="1" x14ac:dyDescent="0.8">
      <c r="B26" s="156">
        <f t="shared" si="336"/>
        <v>55.71925180803288</v>
      </c>
      <c r="C26" s="96">
        <f>'Production Cost Summary'!$C$4/' Margin Analysis'!B26</f>
        <v>7.1759219125472304</v>
      </c>
      <c r="D26" s="168">
        <f>'Production Cost Summary'!$D$4/' Margin Analysis'!B26</f>
        <v>10.607209910790541</v>
      </c>
      <c r="E26" s="186">
        <f t="shared" si="0"/>
        <v>7.5347180081745924</v>
      </c>
      <c r="F26" s="187">
        <f t="shared" si="1"/>
        <v>11.137570406330068</v>
      </c>
      <c r="G26" s="186">
        <f t="shared" si="2"/>
        <v>7.8935141038019543</v>
      </c>
      <c r="H26" s="187">
        <f t="shared" si="3"/>
        <v>11.667930901869596</v>
      </c>
      <c r="I26" s="186">
        <f t="shared" si="4"/>
        <v>8.2523101994293135</v>
      </c>
      <c r="J26" s="187">
        <f t="shared" si="5"/>
        <v>12.198291397409122</v>
      </c>
      <c r="K26" s="186">
        <f t="shared" si="6"/>
        <v>8.6111062950566755</v>
      </c>
      <c r="L26" s="187">
        <f t="shared" si="7"/>
        <v>12.728651892948649</v>
      </c>
      <c r="M26" s="186">
        <f t="shared" si="8"/>
        <v>8.9699023906840374</v>
      </c>
      <c r="N26" s="187">
        <f t="shared" si="9"/>
        <v>13.259012388488177</v>
      </c>
      <c r="O26" s="186">
        <f t="shared" si="10"/>
        <v>9.3286984863113993</v>
      </c>
      <c r="P26" s="187">
        <f t="shared" si="11"/>
        <v>13.789372884027703</v>
      </c>
      <c r="Q26" s="186">
        <f t="shared" si="12"/>
        <v>9.6874945819387612</v>
      </c>
      <c r="R26" s="187">
        <f t="shared" si="13"/>
        <v>14.31973337956723</v>
      </c>
      <c r="S26" s="188">
        <f t="shared" si="14"/>
        <v>10.046290677566121</v>
      </c>
      <c r="T26" s="187">
        <f t="shared" si="15"/>
        <v>14.850093875106756</v>
      </c>
      <c r="V26" s="156">
        <f t="shared" si="337"/>
        <v>78.006952531246014</v>
      </c>
      <c r="W26" s="96">
        <f>'Production Cost Summary'!$C$5/' Margin Analysis'!V26</f>
        <v>4.2946518115267898</v>
      </c>
      <c r="X26" s="98">
        <f>'Production Cost Summary'!$D$5/' Margin Analysis'!V26</f>
        <v>6.7455718102720112</v>
      </c>
      <c r="Y26" s="186">
        <f t="shared" si="16"/>
        <v>4.5093844021031293</v>
      </c>
      <c r="Z26" s="187">
        <f t="shared" si="17"/>
        <v>7.0828504007856123</v>
      </c>
      <c r="AA26" s="186">
        <f t="shared" si="18"/>
        <v>4.7241169926794688</v>
      </c>
      <c r="AB26" s="187">
        <f t="shared" si="19"/>
        <v>7.4201289912992126</v>
      </c>
      <c r="AC26" s="186">
        <f t="shared" si="20"/>
        <v>4.9388495832558075</v>
      </c>
      <c r="AD26" s="187">
        <f t="shared" si="21"/>
        <v>7.7574075818128128</v>
      </c>
      <c r="AE26" s="186">
        <f t="shared" si="22"/>
        <v>5.1535821738321479</v>
      </c>
      <c r="AF26" s="187">
        <f t="shared" si="23"/>
        <v>8.0946861723264139</v>
      </c>
      <c r="AG26" s="186">
        <f t="shared" si="24"/>
        <v>5.3683147644084874</v>
      </c>
      <c r="AH26" s="187">
        <f t="shared" si="25"/>
        <v>8.4319647628400141</v>
      </c>
      <c r="AI26" s="186">
        <f t="shared" si="26"/>
        <v>5.583047354984827</v>
      </c>
      <c r="AJ26" s="187">
        <f t="shared" si="27"/>
        <v>8.7692433533536143</v>
      </c>
      <c r="AK26" s="186">
        <f t="shared" si="28"/>
        <v>5.7977799455611665</v>
      </c>
      <c r="AL26" s="187">
        <f t="shared" si="29"/>
        <v>9.1065219438672163</v>
      </c>
      <c r="AM26" s="188">
        <f t="shared" si="30"/>
        <v>6.0125125361375051</v>
      </c>
      <c r="AN26" s="187">
        <f t="shared" si="31"/>
        <v>9.4438005343808147</v>
      </c>
      <c r="AP26" s="156">
        <f t="shared" si="338"/>
        <v>55.71925180803288</v>
      </c>
      <c r="AQ26" s="96">
        <f>'Production Cost Summary'!$C$6/' Margin Analysis'!AP26</f>
        <v>5.1702560722193311</v>
      </c>
      <c r="AR26" s="98">
        <f>'Production Cost Summary'!$D$6/' Margin Analysis'!AP26</f>
        <v>8.6015440704626407</v>
      </c>
      <c r="AS26" s="186">
        <f t="shared" si="32"/>
        <v>5.4287688758302979</v>
      </c>
      <c r="AT26" s="187">
        <f t="shared" si="33"/>
        <v>9.031621273985774</v>
      </c>
      <c r="AU26" s="186">
        <f t="shared" si="34"/>
        <v>5.6872816794412646</v>
      </c>
      <c r="AV26" s="187">
        <f t="shared" si="35"/>
        <v>9.4616984775089055</v>
      </c>
      <c r="AW26" s="186">
        <f t="shared" si="36"/>
        <v>5.9457944830522305</v>
      </c>
      <c r="AX26" s="187">
        <f t="shared" si="37"/>
        <v>9.8917756810320352</v>
      </c>
      <c r="AY26" s="186">
        <f t="shared" si="38"/>
        <v>6.2043072866631972</v>
      </c>
      <c r="AZ26" s="187">
        <f t="shared" si="39"/>
        <v>10.321852884555168</v>
      </c>
      <c r="BA26" s="186">
        <f t="shared" si="40"/>
        <v>6.4628200902741639</v>
      </c>
      <c r="BB26" s="187">
        <f t="shared" si="41"/>
        <v>10.7519300880783</v>
      </c>
      <c r="BC26" s="186">
        <f t="shared" si="42"/>
        <v>6.7213328938851307</v>
      </c>
      <c r="BD26" s="187">
        <f t="shared" si="43"/>
        <v>11.182007291601433</v>
      </c>
      <c r="BE26" s="186">
        <f t="shared" si="44"/>
        <v>6.9798456974960974</v>
      </c>
      <c r="BF26" s="187">
        <f t="shared" si="45"/>
        <v>11.612084495124567</v>
      </c>
      <c r="BG26" s="188">
        <f t="shared" si="46"/>
        <v>7.2383585011070632</v>
      </c>
      <c r="BH26" s="187">
        <f t="shared" si="47"/>
        <v>12.042161698647696</v>
      </c>
      <c r="BJ26" s="156">
        <f t="shared" si="339"/>
        <v>161.58583024329531</v>
      </c>
      <c r="BK26" s="96">
        <f>'Production Cost Summary'!$C$7/' Margin Analysis'!BJ26</f>
        <v>1.8310813488689355</v>
      </c>
      <c r="BL26" s="98">
        <f>'Production Cost Summary'!$D$7/' Margin Analysis'!BJ26</f>
        <v>3.0160268339508165</v>
      </c>
      <c r="BM26" s="186">
        <f t="shared" si="48"/>
        <v>1.9226354163123824</v>
      </c>
      <c r="BN26" s="187">
        <f t="shared" si="49"/>
        <v>3.1668281756483574</v>
      </c>
      <c r="BO26" s="186">
        <f t="shared" si="50"/>
        <v>2.0141894837558292</v>
      </c>
      <c r="BP26" s="187">
        <f t="shared" si="51"/>
        <v>3.3176295173458983</v>
      </c>
      <c r="BQ26" s="186">
        <f t="shared" si="52"/>
        <v>2.1057435511992755</v>
      </c>
      <c r="BR26" s="187">
        <f t="shared" si="53"/>
        <v>3.4684308590434387</v>
      </c>
      <c r="BS26" s="186">
        <f t="shared" si="54"/>
        <v>2.1972976186427227</v>
      </c>
      <c r="BT26" s="187">
        <f t="shared" si="55"/>
        <v>3.6192322007409796</v>
      </c>
      <c r="BU26" s="186">
        <f t="shared" si="56"/>
        <v>2.2888516860861694</v>
      </c>
      <c r="BV26" s="187">
        <f t="shared" si="57"/>
        <v>3.7700335424385205</v>
      </c>
      <c r="BW26" s="186">
        <f t="shared" si="58"/>
        <v>2.3804057535296161</v>
      </c>
      <c r="BX26" s="187">
        <f t="shared" si="59"/>
        <v>3.9208348841360614</v>
      </c>
      <c r="BY26" s="186">
        <f t="shared" si="60"/>
        <v>2.4719598209730629</v>
      </c>
      <c r="BZ26" s="187">
        <f t="shared" si="61"/>
        <v>4.0716362258336023</v>
      </c>
      <c r="CA26" s="188">
        <f t="shared" si="62"/>
        <v>2.5635138884165096</v>
      </c>
      <c r="CB26" s="187">
        <f t="shared" si="63"/>
        <v>4.2224375675311432</v>
      </c>
      <c r="CD26" s="156">
        <f t="shared" si="340"/>
        <v>161.58583024329531</v>
      </c>
      <c r="CE26" s="96">
        <f>'Production Cost Summary'!$C$8/' Margin Analysis'!CD26</f>
        <v>3.6136250259123721</v>
      </c>
      <c r="CF26" s="98">
        <f>'Production Cost Summary'!$D$8/' Margin Analysis'!CD26</f>
        <v>4.7985705109942529</v>
      </c>
      <c r="CG26" s="186">
        <f t="shared" si="64"/>
        <v>3.794306277207991</v>
      </c>
      <c r="CH26" s="187">
        <f t="shared" si="65"/>
        <v>5.0384990365439659</v>
      </c>
      <c r="CI26" s="186">
        <f t="shared" si="66"/>
        <v>3.9749875285036098</v>
      </c>
      <c r="CJ26" s="187">
        <f t="shared" si="67"/>
        <v>5.2784275620936789</v>
      </c>
      <c r="CK26" s="186">
        <f t="shared" si="68"/>
        <v>4.1556687797992273</v>
      </c>
      <c r="CL26" s="187">
        <f t="shared" si="69"/>
        <v>5.5183560876433901</v>
      </c>
      <c r="CM26" s="186">
        <f t="shared" si="70"/>
        <v>4.3363500310948462</v>
      </c>
      <c r="CN26" s="187">
        <f t="shared" si="71"/>
        <v>5.7582846131931031</v>
      </c>
      <c r="CO26" s="186">
        <f t="shared" si="72"/>
        <v>4.517031282390465</v>
      </c>
      <c r="CP26" s="187">
        <f t="shared" si="73"/>
        <v>5.9982131387428161</v>
      </c>
      <c r="CQ26" s="186">
        <f t="shared" si="74"/>
        <v>4.6977125336860839</v>
      </c>
      <c r="CR26" s="187">
        <f t="shared" si="75"/>
        <v>6.2381416642925291</v>
      </c>
      <c r="CS26" s="186">
        <f t="shared" si="76"/>
        <v>4.8783937849817027</v>
      </c>
      <c r="CT26" s="187">
        <f t="shared" si="77"/>
        <v>6.4780701898422421</v>
      </c>
      <c r="CU26" s="188">
        <f t="shared" si="78"/>
        <v>5.0590750362773207</v>
      </c>
      <c r="CV26" s="187">
        <f t="shared" si="79"/>
        <v>6.7179987153919534</v>
      </c>
      <c r="CX26" s="156">
        <f t="shared" si="341"/>
        <v>55.71925180803288</v>
      </c>
      <c r="CY26" s="96">
        <f>'Production Cost Summary'!$C$9/' Margin Analysis'!CX26</f>
        <v>5.2668187471550407</v>
      </c>
      <c r="CZ26" s="98">
        <f>'Production Cost Summary'!$D$9/' Margin Analysis'!CX26</f>
        <v>8.6981067453983503</v>
      </c>
      <c r="DA26" s="186">
        <f t="shared" si="80"/>
        <v>5.5301596845127934</v>
      </c>
      <c r="DB26" s="187">
        <f t="shared" si="81"/>
        <v>9.1330120826682677</v>
      </c>
      <c r="DC26" s="186">
        <f t="shared" si="82"/>
        <v>5.7935006218705452</v>
      </c>
      <c r="DD26" s="187">
        <f t="shared" si="83"/>
        <v>9.5679174199381869</v>
      </c>
      <c r="DE26" s="186">
        <f t="shared" si="84"/>
        <v>6.056841559228296</v>
      </c>
      <c r="DF26" s="187">
        <f t="shared" si="85"/>
        <v>10.002822757208103</v>
      </c>
      <c r="DG26" s="186">
        <f t="shared" si="86"/>
        <v>6.3201824965860487</v>
      </c>
      <c r="DH26" s="187">
        <f t="shared" si="87"/>
        <v>10.43772809447802</v>
      </c>
      <c r="DI26" s="186">
        <f t="shared" si="88"/>
        <v>6.5835234339438014</v>
      </c>
      <c r="DJ26" s="187">
        <f t="shared" si="89"/>
        <v>10.872633431747937</v>
      </c>
      <c r="DK26" s="186">
        <f t="shared" si="90"/>
        <v>6.8468643713015531</v>
      </c>
      <c r="DL26" s="187">
        <f t="shared" si="91"/>
        <v>11.307538769017857</v>
      </c>
      <c r="DM26" s="186">
        <f t="shared" si="92"/>
        <v>7.1102053086593058</v>
      </c>
      <c r="DN26" s="187">
        <f t="shared" si="93"/>
        <v>11.742444106287774</v>
      </c>
      <c r="DO26" s="188">
        <f t="shared" si="94"/>
        <v>7.3735462460170567</v>
      </c>
      <c r="DP26" s="187">
        <f t="shared" si="95"/>
        <v>12.17734944355769</v>
      </c>
      <c r="DR26" s="156">
        <f t="shared" si="342"/>
        <v>55.71925180803288</v>
      </c>
      <c r="DS26" s="96">
        <f>'Production Cost Summary'!$C$10/' Margin Analysis'!DR26</f>
        <v>5.3673067099024667</v>
      </c>
      <c r="DT26" s="98">
        <f>'Production Cost Summary'!$D$10/' Margin Analysis'!DR26</f>
        <v>8.7985947081457763</v>
      </c>
      <c r="DU26" s="186">
        <f t="shared" si="96"/>
        <v>5.6356720453975901</v>
      </c>
      <c r="DV26" s="187">
        <f t="shared" si="97"/>
        <v>9.2385244435530662</v>
      </c>
      <c r="DW26" s="186">
        <f t="shared" si="98"/>
        <v>5.9040373808927136</v>
      </c>
      <c r="DX26" s="187">
        <f t="shared" si="99"/>
        <v>9.6784541789603544</v>
      </c>
      <c r="DY26" s="186">
        <f t="shared" si="100"/>
        <v>6.1724027163878361</v>
      </c>
      <c r="DZ26" s="187">
        <f t="shared" si="101"/>
        <v>10.118383914367643</v>
      </c>
      <c r="EA26" s="186">
        <f t="shared" si="102"/>
        <v>6.4407680518829595</v>
      </c>
      <c r="EB26" s="187">
        <f t="shared" si="103"/>
        <v>10.558313649774931</v>
      </c>
      <c r="EC26" s="186">
        <f t="shared" si="104"/>
        <v>6.709133387378083</v>
      </c>
      <c r="ED26" s="187">
        <f t="shared" si="105"/>
        <v>10.998243385182221</v>
      </c>
      <c r="EE26" s="186">
        <f t="shared" si="106"/>
        <v>6.9774987228732073</v>
      </c>
      <c r="EF26" s="187">
        <f t="shared" si="107"/>
        <v>11.438173120589509</v>
      </c>
      <c r="EG26" s="186">
        <f t="shared" si="108"/>
        <v>7.2458640583683307</v>
      </c>
      <c r="EH26" s="187">
        <f t="shared" si="109"/>
        <v>11.878102855996799</v>
      </c>
      <c r="EI26" s="188">
        <f t="shared" si="110"/>
        <v>7.5142293938634532</v>
      </c>
      <c r="EJ26" s="187">
        <f t="shared" si="111"/>
        <v>12.318032591404085</v>
      </c>
      <c r="EL26" s="156">
        <f t="shared" si="343"/>
        <v>89.15080289285261</v>
      </c>
      <c r="EM26" s="96">
        <f>'Production Cost Summary'!$C$11/' Margin Analysis'!EL26</f>
        <v>4.1031632708865589</v>
      </c>
      <c r="EN26" s="98">
        <f>'Production Cost Summary'!$D$11/' Margin Analysis'!EL26</f>
        <v>6.2477182697886269</v>
      </c>
      <c r="EO26" s="186">
        <f t="shared" si="112"/>
        <v>4.3083214344308871</v>
      </c>
      <c r="EP26" s="187">
        <f t="shared" si="113"/>
        <v>6.5601041832780584</v>
      </c>
      <c r="EQ26" s="186">
        <f t="shared" si="114"/>
        <v>4.5134795979752154</v>
      </c>
      <c r="ER26" s="187">
        <f t="shared" si="115"/>
        <v>6.87249009676749</v>
      </c>
      <c r="ES26" s="186">
        <f t="shared" si="116"/>
        <v>4.7186377615195427</v>
      </c>
      <c r="ET26" s="187">
        <f t="shared" si="117"/>
        <v>7.1848760102569207</v>
      </c>
      <c r="EU26" s="186">
        <f t="shared" si="118"/>
        <v>4.9237959250638701</v>
      </c>
      <c r="EV26" s="187">
        <f t="shared" si="119"/>
        <v>7.4972619237463523</v>
      </c>
      <c r="EW26" s="186">
        <f t="shared" si="120"/>
        <v>5.1289540886081983</v>
      </c>
      <c r="EX26" s="187">
        <f t="shared" si="121"/>
        <v>7.8096478372357838</v>
      </c>
      <c r="EY26" s="186">
        <f t="shared" si="122"/>
        <v>5.3341122521525266</v>
      </c>
      <c r="EZ26" s="187">
        <f t="shared" si="123"/>
        <v>8.1220337507252154</v>
      </c>
      <c r="FA26" s="186">
        <f t="shared" si="124"/>
        <v>5.5392704156968549</v>
      </c>
      <c r="FB26" s="187">
        <f t="shared" si="125"/>
        <v>8.4344196642146461</v>
      </c>
      <c r="FC26" s="188">
        <f t="shared" si="126"/>
        <v>5.7444285792411822</v>
      </c>
      <c r="FD26" s="187">
        <f t="shared" si="127"/>
        <v>8.7468055777040767</v>
      </c>
      <c r="FF26" s="156">
        <f t="shared" si="344"/>
        <v>78.006952531246014</v>
      </c>
      <c r="FG26" s="96">
        <f>'Production Cost Summary'!$C$12/' Margin Analysis'!FF26</f>
        <v>4.0319559961532585</v>
      </c>
      <c r="FH26" s="98">
        <f>'Production Cost Summary'!$D$12/' Margin Analysis'!FF26</f>
        <v>6.48287599489848</v>
      </c>
      <c r="FI26" s="186">
        <f t="shared" si="128"/>
        <v>4.2335537959609217</v>
      </c>
      <c r="FJ26" s="187">
        <f t="shared" si="129"/>
        <v>6.8070197946434039</v>
      </c>
      <c r="FK26" s="186">
        <f t="shared" si="130"/>
        <v>4.435151595768585</v>
      </c>
      <c r="FL26" s="187">
        <f t="shared" si="131"/>
        <v>7.1311635943883287</v>
      </c>
      <c r="FM26" s="186">
        <f t="shared" si="132"/>
        <v>4.6367493955762473</v>
      </c>
      <c r="FN26" s="187">
        <f t="shared" si="133"/>
        <v>7.4553073941332517</v>
      </c>
      <c r="FO26" s="186">
        <f t="shared" si="134"/>
        <v>4.8383471953839097</v>
      </c>
      <c r="FP26" s="187">
        <f t="shared" si="135"/>
        <v>7.7794511938781756</v>
      </c>
      <c r="FQ26" s="186">
        <f t="shared" si="136"/>
        <v>5.0399449951915729</v>
      </c>
      <c r="FR26" s="187">
        <f t="shared" si="137"/>
        <v>8.1035949936230995</v>
      </c>
      <c r="FS26" s="186">
        <f t="shared" si="138"/>
        <v>5.2415427949992361</v>
      </c>
      <c r="FT26" s="187">
        <f t="shared" si="139"/>
        <v>8.4277387933680235</v>
      </c>
      <c r="FU26" s="186">
        <f t="shared" si="140"/>
        <v>5.4431405948068994</v>
      </c>
      <c r="FV26" s="187">
        <f t="shared" si="141"/>
        <v>8.7518825931129491</v>
      </c>
      <c r="FW26" s="188">
        <f t="shared" si="142"/>
        <v>5.6447383946145617</v>
      </c>
      <c r="FX26" s="187">
        <f t="shared" si="143"/>
        <v>9.0760263928578713</v>
      </c>
      <c r="FZ26" s="156">
        <f t="shared" si="345"/>
        <v>83.578877712049291</v>
      </c>
      <c r="GA26" s="96">
        <f>'Production Cost Summary'!$C$13/' Margin Analysis'!FZ26</f>
        <v>3.3305101434721678</v>
      </c>
      <c r="GB26" s="98">
        <f>'Production Cost Summary'!$D$13/' Margin Analysis'!FZ26</f>
        <v>5.6180354756343744</v>
      </c>
      <c r="GC26" s="186">
        <f t="shared" si="144"/>
        <v>3.4970356506457763</v>
      </c>
      <c r="GD26" s="187">
        <f t="shared" si="145"/>
        <v>5.8989372494160932</v>
      </c>
      <c r="GE26" s="186">
        <f t="shared" si="146"/>
        <v>3.6635611578193847</v>
      </c>
      <c r="GF26" s="187">
        <f t="shared" si="147"/>
        <v>6.179839023197812</v>
      </c>
      <c r="GG26" s="186">
        <f t="shared" si="148"/>
        <v>3.8300866649929928</v>
      </c>
      <c r="GH26" s="187">
        <f t="shared" si="149"/>
        <v>6.4607407969795299</v>
      </c>
      <c r="GI26" s="186">
        <f t="shared" si="150"/>
        <v>3.9966121721666013</v>
      </c>
      <c r="GJ26" s="187">
        <f t="shared" si="151"/>
        <v>6.7416425707612495</v>
      </c>
      <c r="GK26" s="186">
        <f t="shared" si="152"/>
        <v>4.1631376793402097</v>
      </c>
      <c r="GL26" s="187">
        <f t="shared" si="153"/>
        <v>7.0225443445429683</v>
      </c>
      <c r="GM26" s="186">
        <f t="shared" si="154"/>
        <v>4.3296631865138187</v>
      </c>
      <c r="GN26" s="187">
        <f t="shared" si="155"/>
        <v>7.303446118324687</v>
      </c>
      <c r="GO26" s="186">
        <f t="shared" si="156"/>
        <v>4.4961886936874267</v>
      </c>
      <c r="GP26" s="187">
        <f t="shared" si="157"/>
        <v>7.5843478921064058</v>
      </c>
      <c r="GQ26" s="188">
        <f t="shared" si="158"/>
        <v>4.6627142008610347</v>
      </c>
      <c r="GR26" s="187">
        <f t="shared" si="159"/>
        <v>7.8652496658881237</v>
      </c>
      <c r="GT26" s="156">
        <f t="shared" si="346"/>
        <v>83.578877712049291</v>
      </c>
      <c r="GU26" s="96">
        <f>'Production Cost Summary'!$C$14/' Margin Analysis'!GT26</f>
        <v>3.6425064362417303</v>
      </c>
      <c r="GV26" s="98">
        <f>'Production Cost Summary'!$D$14/' Margin Analysis'!GT26</f>
        <v>5.9300317684039374</v>
      </c>
      <c r="GW26" s="186">
        <f t="shared" si="160"/>
        <v>3.8246317580538172</v>
      </c>
      <c r="GX26" s="187">
        <f t="shared" si="161"/>
        <v>6.2265333568241346</v>
      </c>
      <c r="GY26" s="186">
        <f t="shared" si="162"/>
        <v>4.0067570798659036</v>
      </c>
      <c r="GZ26" s="187">
        <f t="shared" si="163"/>
        <v>6.5230349452443317</v>
      </c>
      <c r="HA26" s="186">
        <f t="shared" si="164"/>
        <v>4.18888240167799</v>
      </c>
      <c r="HB26" s="187">
        <f t="shared" si="165"/>
        <v>6.8195365336645279</v>
      </c>
      <c r="HC26" s="186">
        <f t="shared" si="166"/>
        <v>4.3710077234900764</v>
      </c>
      <c r="HD26" s="187">
        <f t="shared" si="167"/>
        <v>7.1160381220847251</v>
      </c>
      <c r="HE26" s="186">
        <f t="shared" si="168"/>
        <v>4.5531330453021628</v>
      </c>
      <c r="HF26" s="187">
        <f t="shared" si="169"/>
        <v>7.4125397105049213</v>
      </c>
      <c r="HG26" s="186">
        <f t="shared" si="170"/>
        <v>4.7352583671142492</v>
      </c>
      <c r="HH26" s="187">
        <f t="shared" si="171"/>
        <v>7.7090412989251185</v>
      </c>
      <c r="HI26" s="186">
        <f t="shared" si="172"/>
        <v>4.9173836889263365</v>
      </c>
      <c r="HJ26" s="187">
        <f t="shared" si="173"/>
        <v>8.0055428873453156</v>
      </c>
      <c r="HK26" s="188">
        <f t="shared" si="174"/>
        <v>5.099509010738422</v>
      </c>
      <c r="HL26" s="187">
        <f t="shared" si="175"/>
        <v>8.3020444757655127</v>
      </c>
      <c r="HN26" s="156">
        <f t="shared" si="347"/>
        <v>78.006952531246014</v>
      </c>
      <c r="HO26" s="96">
        <f>'Production Cost Summary'!$C$15/' Margin Analysis'!HN26</f>
        <v>4.3617650601555322</v>
      </c>
      <c r="HP26" s="98">
        <f>'Production Cost Summary'!$D$15/' Margin Analysis'!HN26</f>
        <v>6.8126850589007537</v>
      </c>
      <c r="HQ26" s="186">
        <f t="shared" si="176"/>
        <v>4.5798533131633095</v>
      </c>
      <c r="HR26" s="187">
        <f t="shared" si="177"/>
        <v>7.1533193118457916</v>
      </c>
      <c r="HS26" s="186">
        <f t="shared" si="178"/>
        <v>4.7979415661710858</v>
      </c>
      <c r="HT26" s="187">
        <f t="shared" si="179"/>
        <v>7.4939535647908295</v>
      </c>
      <c r="HU26" s="186">
        <f t="shared" si="180"/>
        <v>5.0160298191788613</v>
      </c>
      <c r="HV26" s="187">
        <f t="shared" si="181"/>
        <v>7.8345878177358665</v>
      </c>
      <c r="HW26" s="186">
        <f t="shared" si="182"/>
        <v>5.2341180721866385</v>
      </c>
      <c r="HX26" s="187">
        <f t="shared" si="183"/>
        <v>8.1752220706809045</v>
      </c>
      <c r="HY26" s="186">
        <f t="shared" si="184"/>
        <v>5.4522063251944157</v>
      </c>
      <c r="HZ26" s="187">
        <f t="shared" si="185"/>
        <v>8.5158563236259415</v>
      </c>
      <c r="IA26" s="186">
        <f t="shared" si="186"/>
        <v>5.6702945782021921</v>
      </c>
      <c r="IB26" s="187">
        <f t="shared" si="187"/>
        <v>8.8564905765709803</v>
      </c>
      <c r="IC26" s="186">
        <f t="shared" si="188"/>
        <v>5.8883828312099693</v>
      </c>
      <c r="ID26" s="187">
        <f t="shared" si="189"/>
        <v>9.1971248295160173</v>
      </c>
      <c r="IE26" s="188">
        <f t="shared" si="190"/>
        <v>6.1064710842177448</v>
      </c>
      <c r="IF26" s="187">
        <f t="shared" si="191"/>
        <v>9.5377590824610543</v>
      </c>
      <c r="IH26" s="156">
        <f t="shared" si="348"/>
        <v>41.789438856024645</v>
      </c>
      <c r="II26" s="96">
        <f>'Production Cost Summary'!$C$16/' Margin Analysis'!IH26</f>
        <v>6.4635852357481269</v>
      </c>
      <c r="IJ26" s="98">
        <f>'Production Cost Summary'!$D$16/' Margin Analysis'!IH26</f>
        <v>11.03863590007254</v>
      </c>
      <c r="IK26" s="186">
        <f t="shared" si="192"/>
        <v>6.7867644975355335</v>
      </c>
      <c r="IL26" s="187">
        <f t="shared" si="193"/>
        <v>11.590567695076167</v>
      </c>
      <c r="IM26" s="186">
        <f t="shared" si="194"/>
        <v>7.10994375932294</v>
      </c>
      <c r="IN26" s="187">
        <f t="shared" si="195"/>
        <v>12.142499490079794</v>
      </c>
      <c r="IO26" s="186">
        <f t="shared" si="196"/>
        <v>7.4331230211103456</v>
      </c>
      <c r="IP26" s="187">
        <f t="shared" si="197"/>
        <v>12.69443128508342</v>
      </c>
      <c r="IQ26" s="186">
        <f t="shared" si="198"/>
        <v>7.7563022828977521</v>
      </c>
      <c r="IR26" s="187">
        <f t="shared" si="199"/>
        <v>13.246363080087049</v>
      </c>
      <c r="IS26" s="186">
        <f t="shared" si="200"/>
        <v>8.0794815446851587</v>
      </c>
      <c r="IT26" s="187">
        <f t="shared" si="201"/>
        <v>13.798294875090676</v>
      </c>
      <c r="IU26" s="186">
        <f t="shared" si="202"/>
        <v>8.4026608064725661</v>
      </c>
      <c r="IV26" s="187">
        <f t="shared" si="203"/>
        <v>14.350226670094303</v>
      </c>
      <c r="IW26" s="186">
        <f t="shared" si="204"/>
        <v>8.7258400682599717</v>
      </c>
      <c r="IX26" s="187">
        <f t="shared" si="205"/>
        <v>14.90215846509793</v>
      </c>
      <c r="IY26" s="188">
        <f t="shared" si="206"/>
        <v>9.0490193300473774</v>
      </c>
      <c r="IZ26" s="187">
        <f t="shared" si="207"/>
        <v>15.454090260101555</v>
      </c>
      <c r="JB26" s="156">
        <f t="shared" si="349"/>
        <v>78.006952531246014</v>
      </c>
      <c r="JC26" s="96">
        <f>'Production Cost Summary'!$C$17/' Margin Analysis'!JB26</f>
        <v>4.2167497809665546</v>
      </c>
      <c r="JD26" s="98">
        <f>'Production Cost Summary'!$D$17/' Margin Analysis'!JB26</f>
        <v>6.6676697797117761</v>
      </c>
      <c r="JE26" s="186">
        <f t="shared" si="208"/>
        <v>4.4275872700148824</v>
      </c>
      <c r="JF26" s="187">
        <f t="shared" si="209"/>
        <v>7.0010532686973654</v>
      </c>
      <c r="JG26" s="186">
        <f t="shared" si="210"/>
        <v>4.6384247590632102</v>
      </c>
      <c r="JH26" s="187">
        <f t="shared" si="211"/>
        <v>7.3344367576829539</v>
      </c>
      <c r="JI26" s="186">
        <f t="shared" si="212"/>
        <v>4.8492622481115371</v>
      </c>
      <c r="JJ26" s="187">
        <f t="shared" si="213"/>
        <v>7.6678202466685423</v>
      </c>
      <c r="JK26" s="186">
        <f t="shared" si="214"/>
        <v>5.0600997371598657</v>
      </c>
      <c r="JL26" s="187">
        <f t="shared" si="215"/>
        <v>8.0012037356541317</v>
      </c>
      <c r="JM26" s="186">
        <f t="shared" si="216"/>
        <v>5.2709372262081935</v>
      </c>
      <c r="JN26" s="187">
        <f t="shared" si="217"/>
        <v>8.3345872246397192</v>
      </c>
      <c r="JO26" s="186">
        <f t="shared" si="218"/>
        <v>5.4817747152565213</v>
      </c>
      <c r="JP26" s="187">
        <f t="shared" si="219"/>
        <v>8.6679707136253086</v>
      </c>
      <c r="JQ26" s="186">
        <f t="shared" si="220"/>
        <v>5.692612204304849</v>
      </c>
      <c r="JR26" s="187">
        <f t="shared" si="221"/>
        <v>9.0013542026108979</v>
      </c>
      <c r="JS26" s="188">
        <f t="shared" si="222"/>
        <v>5.9034496933531759</v>
      </c>
      <c r="JT26" s="187">
        <f t="shared" si="223"/>
        <v>9.3347376915964855</v>
      </c>
      <c r="JV26" s="156">
        <f t="shared" si="350"/>
        <v>1950.1738132811511</v>
      </c>
      <c r="JW26" s="96">
        <f>'Production Cost Summary'!$C$18/' Margin Analysis'!JV26</f>
        <v>0.14525630129521228</v>
      </c>
      <c r="JX26" s="98">
        <f>'Production Cost Summary'!$D$18/' Margin Analysis'!JV26</f>
        <v>0.2432931012450211</v>
      </c>
      <c r="JY26" s="186">
        <f t="shared" si="224"/>
        <v>0.15251911635997289</v>
      </c>
      <c r="JZ26" s="187">
        <f t="shared" si="225"/>
        <v>0.25545775630727219</v>
      </c>
      <c r="KA26" s="186">
        <f t="shared" si="226"/>
        <v>0.15978193142473351</v>
      </c>
      <c r="KB26" s="187">
        <f t="shared" si="227"/>
        <v>0.26762241136952325</v>
      </c>
      <c r="KC26" s="186">
        <f t="shared" si="228"/>
        <v>0.16704474648949411</v>
      </c>
      <c r="KD26" s="187">
        <f t="shared" si="229"/>
        <v>0.27978706643177426</v>
      </c>
      <c r="KE26" s="186">
        <f t="shared" si="230"/>
        <v>0.17430756155425473</v>
      </c>
      <c r="KF26" s="187">
        <f t="shared" si="231"/>
        <v>0.29195172149402532</v>
      </c>
      <c r="KG26" s="186">
        <f t="shared" si="232"/>
        <v>0.18157037661901534</v>
      </c>
      <c r="KH26" s="187">
        <f t="shared" si="233"/>
        <v>0.30411637655627638</v>
      </c>
      <c r="KI26" s="186">
        <f t="shared" si="234"/>
        <v>0.18883319168377596</v>
      </c>
      <c r="KJ26" s="187">
        <f t="shared" si="235"/>
        <v>0.31628103161852744</v>
      </c>
      <c r="KK26" s="186">
        <f t="shared" si="236"/>
        <v>0.19609600674853658</v>
      </c>
      <c r="KL26" s="187">
        <f t="shared" si="237"/>
        <v>0.3284456866807785</v>
      </c>
      <c r="KM26" s="188">
        <f t="shared" si="238"/>
        <v>0.20335882181329717</v>
      </c>
      <c r="KN26" s="187">
        <f t="shared" si="239"/>
        <v>0.34061034174302951</v>
      </c>
      <c r="KP26" s="156">
        <f t="shared" si="351"/>
        <v>1950.1738132811511</v>
      </c>
      <c r="KQ26" s="96">
        <f>'Production Cost Summary'!$C$19/' Margin Analysis'!KP26</f>
        <v>0.1628597655434787</v>
      </c>
      <c r="KR26" s="98">
        <f>'Production Cost Summary'!$D$19/' Margin Analysis'!KP26</f>
        <v>0.26089656549328749</v>
      </c>
      <c r="KS26" s="186">
        <f t="shared" si="240"/>
        <v>0.17100275382065264</v>
      </c>
      <c r="KT26" s="187">
        <f t="shared" si="241"/>
        <v>0.2739413937679519</v>
      </c>
      <c r="KU26" s="186">
        <f t="shared" si="242"/>
        <v>0.17914574209782658</v>
      </c>
      <c r="KV26" s="187">
        <f t="shared" si="243"/>
        <v>0.28698622204261626</v>
      </c>
      <c r="KW26" s="186">
        <f t="shared" si="244"/>
        <v>0.18728873037500049</v>
      </c>
      <c r="KX26" s="187">
        <f t="shared" si="245"/>
        <v>0.30003105031728061</v>
      </c>
      <c r="KY26" s="186">
        <f t="shared" si="246"/>
        <v>0.19543171865217443</v>
      </c>
      <c r="KZ26" s="187">
        <f t="shared" si="247"/>
        <v>0.31307587859194497</v>
      </c>
      <c r="LA26" s="186">
        <f t="shared" si="248"/>
        <v>0.20357470692934837</v>
      </c>
      <c r="LB26" s="187">
        <f t="shared" si="249"/>
        <v>0.32612070686660938</v>
      </c>
      <c r="LC26" s="186">
        <f t="shared" si="250"/>
        <v>0.21171769520652231</v>
      </c>
      <c r="LD26" s="187">
        <f t="shared" si="251"/>
        <v>0.33916553514127373</v>
      </c>
      <c r="LE26" s="186">
        <f t="shared" si="252"/>
        <v>0.21986068348369625</v>
      </c>
      <c r="LF26" s="187">
        <f t="shared" si="253"/>
        <v>0.35221036341593814</v>
      </c>
      <c r="LG26" s="188">
        <f t="shared" si="254"/>
        <v>0.22800367176087016</v>
      </c>
      <c r="LH26" s="187">
        <f t="shared" si="255"/>
        <v>0.36525519169060244</v>
      </c>
      <c r="LJ26" s="156">
        <f t="shared" si="352"/>
        <v>1950.1738132811511</v>
      </c>
      <c r="LK26" s="96">
        <f>'Production Cost Summary'!$C$20/' Margin Analysis'!LJ26</f>
        <v>0.16062165734498102</v>
      </c>
      <c r="LL26" s="98">
        <f>'Production Cost Summary'!$D$20/' Margin Analysis'!LJ26</f>
        <v>0.25865845729478981</v>
      </c>
      <c r="LM26" s="186">
        <f t="shared" si="256"/>
        <v>0.16865274021223006</v>
      </c>
      <c r="LN26" s="187">
        <f t="shared" si="257"/>
        <v>0.27159138015952933</v>
      </c>
      <c r="LO26" s="186">
        <f t="shared" si="258"/>
        <v>0.17668382307947914</v>
      </c>
      <c r="LP26" s="187">
        <f t="shared" si="259"/>
        <v>0.28452430302426884</v>
      </c>
      <c r="LQ26" s="186">
        <f t="shared" si="260"/>
        <v>0.18471490594672815</v>
      </c>
      <c r="LR26" s="187">
        <f t="shared" si="261"/>
        <v>0.29745722588900825</v>
      </c>
      <c r="LS26" s="186">
        <f t="shared" si="262"/>
        <v>0.19274598881397723</v>
      </c>
      <c r="LT26" s="187">
        <f t="shared" si="263"/>
        <v>0.31039014875374776</v>
      </c>
      <c r="LU26" s="186">
        <f t="shared" si="264"/>
        <v>0.20077707168122627</v>
      </c>
      <c r="LV26" s="187">
        <f t="shared" si="265"/>
        <v>0.32332307161848728</v>
      </c>
      <c r="LW26" s="186">
        <f t="shared" si="266"/>
        <v>0.20880815454847532</v>
      </c>
      <c r="LX26" s="187">
        <f t="shared" si="267"/>
        <v>0.33625599448322679</v>
      </c>
      <c r="LY26" s="186">
        <f t="shared" si="268"/>
        <v>0.21683923741572439</v>
      </c>
      <c r="LZ26" s="187">
        <f t="shared" si="269"/>
        <v>0.34918891734796625</v>
      </c>
      <c r="MA26" s="188">
        <f t="shared" si="270"/>
        <v>0.22487032028297341</v>
      </c>
      <c r="MB26" s="187">
        <f t="shared" si="271"/>
        <v>0.36212184021270571</v>
      </c>
      <c r="MD26" s="156">
        <f t="shared" si="353"/>
        <v>69.649064760041099</v>
      </c>
      <c r="ME26" s="96">
        <f>'Production Cost Summary'!$C$21/' Margin Analysis'!MD26</f>
        <v>4.5115366456474817</v>
      </c>
      <c r="MF26" s="98">
        <f>'Production Cost Summary'!$D$21/' Margin Analysis'!MD26</f>
        <v>7.2565670442421295</v>
      </c>
      <c r="MG26" s="186">
        <f t="shared" si="272"/>
        <v>4.7371134779298556</v>
      </c>
      <c r="MH26" s="187">
        <f t="shared" si="273"/>
        <v>7.6193953964542365</v>
      </c>
      <c r="MI26" s="186">
        <f t="shared" si="274"/>
        <v>4.9626903102122304</v>
      </c>
      <c r="MJ26" s="187">
        <f t="shared" si="275"/>
        <v>7.9822237486663434</v>
      </c>
      <c r="MK26" s="186">
        <f t="shared" si="276"/>
        <v>5.1882671424946034</v>
      </c>
      <c r="ML26" s="187">
        <f t="shared" si="277"/>
        <v>8.3450521008784477</v>
      </c>
      <c r="MM26" s="186">
        <f t="shared" si="278"/>
        <v>5.4138439747769782</v>
      </c>
      <c r="MN26" s="187">
        <f t="shared" si="279"/>
        <v>8.7078804530905547</v>
      </c>
      <c r="MO26" s="186">
        <f t="shared" si="280"/>
        <v>5.6394208070593521</v>
      </c>
      <c r="MP26" s="187">
        <f t="shared" si="281"/>
        <v>9.0707088053026617</v>
      </c>
      <c r="MQ26" s="186">
        <f t="shared" si="282"/>
        <v>5.864997639341726</v>
      </c>
      <c r="MR26" s="187">
        <f t="shared" si="283"/>
        <v>9.4335371575147686</v>
      </c>
      <c r="MS26" s="186">
        <f t="shared" si="284"/>
        <v>6.0905744716241008</v>
      </c>
      <c r="MT26" s="187">
        <f t="shared" si="285"/>
        <v>9.7963655097268756</v>
      </c>
      <c r="MU26" s="188">
        <f t="shared" si="286"/>
        <v>6.3161513039064738</v>
      </c>
      <c r="MV26" s="187">
        <f t="shared" si="287"/>
        <v>10.159193861938981</v>
      </c>
      <c r="MX26" s="156">
        <f t="shared" si="354"/>
        <v>1950.1738132811511</v>
      </c>
      <c r="MY26" s="96">
        <f>'Production Cost Summary'!$C$22/' Margin Analysis'!MX26</f>
        <v>0.17548937826428551</v>
      </c>
      <c r="MZ26" s="98">
        <f>'Production Cost Summary'!$D$22/' Margin Analysis'!MX26</f>
        <v>0.27352617821409436</v>
      </c>
      <c r="NA26" s="186">
        <f t="shared" si="288"/>
        <v>0.1842638471774998</v>
      </c>
      <c r="NB26" s="187">
        <f t="shared" si="289"/>
        <v>0.28720248712479907</v>
      </c>
      <c r="NC26" s="186">
        <f t="shared" si="290"/>
        <v>0.19303831609071409</v>
      </c>
      <c r="ND26" s="187">
        <f t="shared" si="291"/>
        <v>0.30087879603550383</v>
      </c>
      <c r="NE26" s="186">
        <f t="shared" si="292"/>
        <v>0.20181278500392832</v>
      </c>
      <c r="NF26" s="187">
        <f t="shared" si="293"/>
        <v>0.31455510494620847</v>
      </c>
      <c r="NG26" s="186">
        <f t="shared" si="294"/>
        <v>0.21058725391714261</v>
      </c>
      <c r="NH26" s="187">
        <f t="shared" si="295"/>
        <v>0.32823141385691323</v>
      </c>
      <c r="NI26" s="186">
        <f t="shared" si="296"/>
        <v>0.21936172283035688</v>
      </c>
      <c r="NJ26" s="187">
        <f t="shared" si="297"/>
        <v>0.34190772276761794</v>
      </c>
      <c r="NK26" s="186">
        <f t="shared" si="298"/>
        <v>0.22813619174357117</v>
      </c>
      <c r="NL26" s="187">
        <f t="shared" si="299"/>
        <v>0.3555840316783227</v>
      </c>
      <c r="NM26" s="186">
        <f t="shared" si="300"/>
        <v>0.23691066065678545</v>
      </c>
      <c r="NN26" s="187">
        <f t="shared" si="301"/>
        <v>0.3692603405890274</v>
      </c>
      <c r="NO26" s="188">
        <f t="shared" si="302"/>
        <v>0.24568512956999969</v>
      </c>
      <c r="NP26" s="187">
        <f t="shared" si="303"/>
        <v>0.38293664949973211</v>
      </c>
      <c r="NR26" s="156">
        <f t="shared" si="355"/>
        <v>1671.5775542409863</v>
      </c>
      <c r="NS26" s="96">
        <f>'Production Cost Summary'!$C$23/' Margin Analysis'!NR26</f>
        <v>0.18054767440152553</v>
      </c>
      <c r="NT26" s="98">
        <f>'Production Cost Summary'!$D$23/' Margin Analysis'!NR26</f>
        <v>0.29492394100963581</v>
      </c>
      <c r="NU26" s="186">
        <f t="shared" si="304"/>
        <v>0.1895750581216018</v>
      </c>
      <c r="NV26" s="187">
        <f t="shared" si="305"/>
        <v>0.30967013806011762</v>
      </c>
      <c r="NW26" s="186">
        <f t="shared" si="306"/>
        <v>0.19860244184167811</v>
      </c>
      <c r="NX26" s="187">
        <f t="shared" si="307"/>
        <v>0.32441633511059942</v>
      </c>
      <c r="NY26" s="186">
        <f t="shared" si="308"/>
        <v>0.20762982556175433</v>
      </c>
      <c r="NZ26" s="187">
        <f t="shared" si="309"/>
        <v>0.33916253216108116</v>
      </c>
      <c r="OA26" s="186">
        <f t="shared" si="310"/>
        <v>0.21665720928183063</v>
      </c>
      <c r="OB26" s="187">
        <f t="shared" si="311"/>
        <v>0.35390872921156297</v>
      </c>
      <c r="OC26" s="186">
        <f t="shared" si="312"/>
        <v>0.22568459300190691</v>
      </c>
      <c r="OD26" s="187">
        <f t="shared" si="313"/>
        <v>0.36865492626204477</v>
      </c>
      <c r="OE26" s="186">
        <f t="shared" si="314"/>
        <v>0.23471197672198318</v>
      </c>
      <c r="OF26" s="187">
        <f t="shared" si="315"/>
        <v>0.38340112331252657</v>
      </c>
      <c r="OG26" s="186">
        <f t="shared" si="316"/>
        <v>0.24373936044205949</v>
      </c>
      <c r="OH26" s="187">
        <f t="shared" si="317"/>
        <v>0.39814732036300837</v>
      </c>
      <c r="OI26" s="188">
        <f t="shared" si="318"/>
        <v>0.25276674416213574</v>
      </c>
      <c r="OJ26" s="187">
        <f t="shared" si="319"/>
        <v>0.41289351741349012</v>
      </c>
      <c r="OL26" s="156">
        <f t="shared" si="356"/>
        <v>1114.3850361606576</v>
      </c>
      <c r="OM26" s="96">
        <f>'Production Cost Summary'!$C$24/' Margin Analysis'!OL26</f>
        <v>0.26376594306460521</v>
      </c>
      <c r="ON26" s="98">
        <f>'Production Cost Summary'!$D$24/' Margin Analysis'!OL26</f>
        <v>0.43533034297677065</v>
      </c>
      <c r="OO26" s="186">
        <f t="shared" si="320"/>
        <v>0.27695424021783549</v>
      </c>
      <c r="OP26" s="187">
        <f t="shared" si="321"/>
        <v>0.45709686012560918</v>
      </c>
      <c r="OQ26" s="186">
        <f t="shared" si="322"/>
        <v>0.29014253737106577</v>
      </c>
      <c r="OR26" s="187">
        <f t="shared" si="323"/>
        <v>0.47886337727444772</v>
      </c>
      <c r="OS26" s="186">
        <f t="shared" si="324"/>
        <v>0.30333083452429599</v>
      </c>
      <c r="OT26" s="187">
        <f t="shared" si="325"/>
        <v>0.5006298944232862</v>
      </c>
      <c r="OU26" s="186">
        <f t="shared" si="326"/>
        <v>0.31651913167752627</v>
      </c>
      <c r="OV26" s="187">
        <f t="shared" si="327"/>
        <v>0.5223964115721248</v>
      </c>
      <c r="OW26" s="186">
        <f t="shared" si="328"/>
        <v>0.32970742883075654</v>
      </c>
      <c r="OX26" s="187">
        <f t="shared" si="329"/>
        <v>0.54416292872096328</v>
      </c>
      <c r="OY26" s="186">
        <f t="shared" si="330"/>
        <v>0.34289572598398677</v>
      </c>
      <c r="OZ26" s="187">
        <f t="shared" si="331"/>
        <v>0.56592944586980187</v>
      </c>
      <c r="PA26" s="186">
        <f t="shared" si="332"/>
        <v>0.35608402313721704</v>
      </c>
      <c r="PB26" s="187">
        <f t="shared" si="333"/>
        <v>0.58769596301864035</v>
      </c>
      <c r="PC26" s="188">
        <f t="shared" si="334"/>
        <v>0.36927232029044726</v>
      </c>
      <c r="PD26" s="187">
        <f t="shared" si="335"/>
        <v>0.60946248016747884</v>
      </c>
    </row>
    <row r="27" spans="2:420" ht="26" thickBot="1" x14ac:dyDescent="0.8">
      <c r="B27" s="155">
        <f t="shared" si="336"/>
        <v>58.505214398434525</v>
      </c>
      <c r="C27" s="92">
        <f>'Production Cost Summary'!$C$4/' Margin Analysis'!B27</f>
        <v>6.8342113452830766</v>
      </c>
      <c r="D27" s="169">
        <f>'Production Cost Summary'!$D$4/' Margin Analysis'!B27</f>
        <v>10.102104676943371</v>
      </c>
      <c r="E27" s="171">
        <f t="shared" si="0"/>
        <v>7.1759219125472304</v>
      </c>
      <c r="F27" s="172">
        <f t="shared" si="1"/>
        <v>10.607209910790541</v>
      </c>
      <c r="G27" s="171">
        <f t="shared" si="2"/>
        <v>7.5176324798113852</v>
      </c>
      <c r="H27" s="172">
        <f t="shared" si="3"/>
        <v>11.112315144637709</v>
      </c>
      <c r="I27" s="171">
        <f t="shared" si="4"/>
        <v>7.8593430470755372</v>
      </c>
      <c r="J27" s="172">
        <f t="shared" si="5"/>
        <v>11.617420378484876</v>
      </c>
      <c r="K27" s="171">
        <f t="shared" si="6"/>
        <v>8.2010536143396919</v>
      </c>
      <c r="L27" s="172">
        <f t="shared" si="7"/>
        <v>12.122525612332046</v>
      </c>
      <c r="M27" s="171">
        <f t="shared" si="8"/>
        <v>8.5427641816038467</v>
      </c>
      <c r="N27" s="172">
        <f t="shared" si="9"/>
        <v>12.627630846179214</v>
      </c>
      <c r="O27" s="171">
        <f t="shared" si="10"/>
        <v>8.8844747488679996</v>
      </c>
      <c r="P27" s="172">
        <f t="shared" si="11"/>
        <v>13.132736080026383</v>
      </c>
      <c r="Q27" s="171">
        <f t="shared" si="12"/>
        <v>9.2261853161321543</v>
      </c>
      <c r="R27" s="172">
        <f t="shared" si="13"/>
        <v>13.637841313873553</v>
      </c>
      <c r="S27" s="173">
        <f t="shared" si="14"/>
        <v>9.5678958833963073</v>
      </c>
      <c r="T27" s="172">
        <f t="shared" si="15"/>
        <v>14.142946547720719</v>
      </c>
      <c r="V27" s="155">
        <f t="shared" si="337"/>
        <v>81.907300157808322</v>
      </c>
      <c r="W27" s="92">
        <f>'Production Cost Summary'!$C$5/' Margin Analysis'!V27</f>
        <v>4.0901445824064657</v>
      </c>
      <c r="X27" s="94">
        <f>'Production Cost Summary'!$D$5/' Margin Analysis'!V27</f>
        <v>6.4243541050209627</v>
      </c>
      <c r="Y27" s="171">
        <f t="shared" si="16"/>
        <v>4.2946518115267889</v>
      </c>
      <c r="Z27" s="172">
        <f t="shared" si="17"/>
        <v>6.7455718102720112</v>
      </c>
      <c r="AA27" s="171">
        <f t="shared" si="18"/>
        <v>4.4991590406471129</v>
      </c>
      <c r="AB27" s="172">
        <f t="shared" si="19"/>
        <v>7.0667895155230598</v>
      </c>
      <c r="AC27" s="171">
        <f t="shared" si="20"/>
        <v>4.7036662697674352</v>
      </c>
      <c r="AD27" s="172">
        <f t="shared" si="21"/>
        <v>7.3880072207741065</v>
      </c>
      <c r="AE27" s="171">
        <f t="shared" si="22"/>
        <v>4.9081734988877583</v>
      </c>
      <c r="AF27" s="172">
        <f t="shared" si="23"/>
        <v>7.7092249260251551</v>
      </c>
      <c r="AG27" s="171">
        <f t="shared" si="24"/>
        <v>5.1126807280080824</v>
      </c>
      <c r="AH27" s="172">
        <f t="shared" si="25"/>
        <v>8.0304426312762036</v>
      </c>
      <c r="AI27" s="171">
        <f t="shared" si="26"/>
        <v>5.3171879571284055</v>
      </c>
      <c r="AJ27" s="172">
        <f t="shared" si="27"/>
        <v>8.3516603365272513</v>
      </c>
      <c r="AK27" s="171">
        <f t="shared" si="28"/>
        <v>5.5216951862487287</v>
      </c>
      <c r="AL27" s="172">
        <f t="shared" si="29"/>
        <v>8.6728780417783007</v>
      </c>
      <c r="AM27" s="173">
        <f t="shared" si="30"/>
        <v>5.7262024153690518</v>
      </c>
      <c r="AN27" s="172">
        <f t="shared" si="31"/>
        <v>8.9940957470293466</v>
      </c>
      <c r="AP27" s="155">
        <f t="shared" si="338"/>
        <v>58.505214398434525</v>
      </c>
      <c r="AQ27" s="92">
        <f>'Production Cost Summary'!$C$6/' Margin Analysis'!AP27</f>
        <v>4.9240534021136488</v>
      </c>
      <c r="AR27" s="94">
        <f>'Production Cost Summary'!$D$6/' Margin Analysis'!AP27</f>
        <v>8.1919467337739427</v>
      </c>
      <c r="AS27" s="171">
        <f t="shared" si="32"/>
        <v>5.1702560722193311</v>
      </c>
      <c r="AT27" s="172">
        <f t="shared" si="33"/>
        <v>8.6015440704626407</v>
      </c>
      <c r="AU27" s="171">
        <f t="shared" si="34"/>
        <v>5.4164587423250143</v>
      </c>
      <c r="AV27" s="172">
        <f t="shared" si="35"/>
        <v>9.0111414071513369</v>
      </c>
      <c r="AW27" s="171">
        <f t="shared" si="36"/>
        <v>5.6626614124306958</v>
      </c>
      <c r="AX27" s="172">
        <f t="shared" si="37"/>
        <v>9.4207387438400332</v>
      </c>
      <c r="AY27" s="171">
        <f t="shared" si="38"/>
        <v>5.9088640825363781</v>
      </c>
      <c r="AZ27" s="172">
        <f t="shared" si="39"/>
        <v>9.8303360805287312</v>
      </c>
      <c r="BA27" s="171">
        <f t="shared" si="40"/>
        <v>6.1550667526420613</v>
      </c>
      <c r="BB27" s="172">
        <f t="shared" si="41"/>
        <v>10.239933417217429</v>
      </c>
      <c r="BC27" s="171">
        <f t="shared" si="42"/>
        <v>6.4012694227477436</v>
      </c>
      <c r="BD27" s="172">
        <f t="shared" si="43"/>
        <v>10.649530753906125</v>
      </c>
      <c r="BE27" s="171">
        <f t="shared" si="44"/>
        <v>6.6474720928534268</v>
      </c>
      <c r="BF27" s="172">
        <f t="shared" si="45"/>
        <v>11.059128090594823</v>
      </c>
      <c r="BG27" s="173">
        <f t="shared" si="46"/>
        <v>6.8936747629591082</v>
      </c>
      <c r="BH27" s="172">
        <f t="shared" si="47"/>
        <v>11.46872542728352</v>
      </c>
      <c r="BJ27" s="155">
        <f t="shared" si="339"/>
        <v>169.66512175546009</v>
      </c>
      <c r="BK27" s="92">
        <f>'Production Cost Summary'!$C$7/' Margin Analysis'!BJ27</f>
        <v>1.7438869989227954</v>
      </c>
      <c r="BL27" s="94">
        <f>'Production Cost Summary'!$D$7/' Margin Analysis'!BJ27</f>
        <v>2.8724065085245867</v>
      </c>
      <c r="BM27" s="171">
        <f t="shared" si="48"/>
        <v>1.8310813488689353</v>
      </c>
      <c r="BN27" s="172">
        <f t="shared" si="49"/>
        <v>3.0160268339508161</v>
      </c>
      <c r="BO27" s="171">
        <f t="shared" si="50"/>
        <v>1.9182756988150751</v>
      </c>
      <c r="BP27" s="172">
        <f t="shared" si="51"/>
        <v>3.1596471593770454</v>
      </c>
      <c r="BQ27" s="171">
        <f t="shared" si="52"/>
        <v>2.0054700487612145</v>
      </c>
      <c r="BR27" s="172">
        <f t="shared" si="53"/>
        <v>3.3032674848032744</v>
      </c>
      <c r="BS27" s="171">
        <f t="shared" si="54"/>
        <v>2.0926643987073543</v>
      </c>
      <c r="BT27" s="172">
        <f t="shared" si="55"/>
        <v>3.4468878102295037</v>
      </c>
      <c r="BU27" s="171">
        <f t="shared" si="56"/>
        <v>2.1798587486534942</v>
      </c>
      <c r="BV27" s="172">
        <f t="shared" si="57"/>
        <v>3.5905081356557336</v>
      </c>
      <c r="BW27" s="171">
        <f t="shared" si="58"/>
        <v>2.267053098599634</v>
      </c>
      <c r="BX27" s="172">
        <f t="shared" si="59"/>
        <v>3.7341284610819629</v>
      </c>
      <c r="BY27" s="171">
        <f t="shared" si="60"/>
        <v>2.3542474485457738</v>
      </c>
      <c r="BZ27" s="172">
        <f t="shared" si="61"/>
        <v>3.8777487865081923</v>
      </c>
      <c r="CA27" s="173">
        <f t="shared" si="62"/>
        <v>2.4414417984919132</v>
      </c>
      <c r="CB27" s="172">
        <f t="shared" si="63"/>
        <v>4.0213691119344208</v>
      </c>
      <c r="CD27" s="155">
        <f t="shared" si="340"/>
        <v>169.66512175546009</v>
      </c>
      <c r="CE27" s="92">
        <f>'Production Cost Summary'!$C$8/' Margin Analysis'!CD27</f>
        <v>3.4415476437260684</v>
      </c>
      <c r="CF27" s="94">
        <f>'Production Cost Summary'!$D$8/' Margin Analysis'!CD27</f>
        <v>4.5700671533278596</v>
      </c>
      <c r="CG27" s="171">
        <f t="shared" si="64"/>
        <v>3.6136250259123721</v>
      </c>
      <c r="CH27" s="172">
        <f t="shared" si="65"/>
        <v>4.7985705109942529</v>
      </c>
      <c r="CI27" s="171">
        <f t="shared" si="66"/>
        <v>3.7857024080986754</v>
      </c>
      <c r="CJ27" s="172">
        <f t="shared" si="67"/>
        <v>5.0270738686606462</v>
      </c>
      <c r="CK27" s="171">
        <f t="shared" si="68"/>
        <v>3.9577797902849783</v>
      </c>
      <c r="CL27" s="172">
        <f t="shared" si="69"/>
        <v>5.2555772263270377</v>
      </c>
      <c r="CM27" s="171">
        <f t="shared" si="70"/>
        <v>4.129857172471282</v>
      </c>
      <c r="CN27" s="172">
        <f t="shared" si="71"/>
        <v>5.484080583993431</v>
      </c>
      <c r="CO27" s="171">
        <f t="shared" si="72"/>
        <v>4.3019345546575858</v>
      </c>
      <c r="CP27" s="172">
        <f t="shared" si="73"/>
        <v>5.7125839416598243</v>
      </c>
      <c r="CQ27" s="171">
        <f t="shared" si="74"/>
        <v>4.4740119368438886</v>
      </c>
      <c r="CR27" s="172">
        <f t="shared" si="75"/>
        <v>5.9410872993262176</v>
      </c>
      <c r="CS27" s="171">
        <f t="shared" si="76"/>
        <v>4.6460893190301924</v>
      </c>
      <c r="CT27" s="172">
        <f t="shared" si="77"/>
        <v>6.1695906569926109</v>
      </c>
      <c r="CU27" s="173">
        <f t="shared" si="78"/>
        <v>4.8181667012164953</v>
      </c>
      <c r="CV27" s="172">
        <f t="shared" si="79"/>
        <v>6.3980940146590033</v>
      </c>
      <c r="CX27" s="155">
        <f t="shared" si="341"/>
        <v>58.505214398434525</v>
      </c>
      <c r="CY27" s="92">
        <f>'Production Cost Summary'!$C$9/' Margin Analysis'!CX27</f>
        <v>5.0160178544333718</v>
      </c>
      <c r="CZ27" s="94">
        <f>'Production Cost Summary'!$D$9/' Margin Analysis'!CX27</f>
        <v>8.2839111860936665</v>
      </c>
      <c r="DA27" s="171">
        <f t="shared" si="80"/>
        <v>5.2668187471550407</v>
      </c>
      <c r="DB27" s="172">
        <f t="shared" si="81"/>
        <v>8.6981067453983503</v>
      </c>
      <c r="DC27" s="171">
        <f t="shared" si="82"/>
        <v>5.5176196398767097</v>
      </c>
      <c r="DD27" s="172">
        <f t="shared" si="83"/>
        <v>9.112302304703034</v>
      </c>
      <c r="DE27" s="171">
        <f t="shared" si="84"/>
        <v>5.7684205325983768</v>
      </c>
      <c r="DF27" s="172">
        <f t="shared" si="85"/>
        <v>9.526497864007716</v>
      </c>
      <c r="DG27" s="171">
        <f t="shared" si="86"/>
        <v>6.0192214253200458</v>
      </c>
      <c r="DH27" s="172">
        <f t="shared" si="87"/>
        <v>9.9406934233123998</v>
      </c>
      <c r="DI27" s="171">
        <f t="shared" si="88"/>
        <v>6.2700223180417147</v>
      </c>
      <c r="DJ27" s="172">
        <f t="shared" si="89"/>
        <v>10.354888982617084</v>
      </c>
      <c r="DK27" s="171">
        <f t="shared" si="90"/>
        <v>6.5208232107633837</v>
      </c>
      <c r="DL27" s="172">
        <f t="shared" si="91"/>
        <v>10.769084541921767</v>
      </c>
      <c r="DM27" s="171">
        <f t="shared" si="92"/>
        <v>6.7716241034850526</v>
      </c>
      <c r="DN27" s="172">
        <f t="shared" si="93"/>
        <v>11.183280101226451</v>
      </c>
      <c r="DO27" s="173">
        <f t="shared" si="94"/>
        <v>7.0224249962067198</v>
      </c>
      <c r="DP27" s="172">
        <f t="shared" si="95"/>
        <v>11.597475660531133</v>
      </c>
      <c r="DR27" s="155">
        <f t="shared" si="342"/>
        <v>58.505214398434525</v>
      </c>
      <c r="DS27" s="92">
        <f>'Production Cost Summary'!$C$10/' Margin Analysis'!DR27</f>
        <v>5.1117206760975877</v>
      </c>
      <c r="DT27" s="94">
        <f>'Production Cost Summary'!$D$10/' Margin Analysis'!DR27</f>
        <v>8.3796140077578816</v>
      </c>
      <c r="DU27" s="171">
        <f t="shared" si="96"/>
        <v>5.3673067099024676</v>
      </c>
      <c r="DV27" s="172">
        <f t="shared" si="97"/>
        <v>8.7985947081457763</v>
      </c>
      <c r="DW27" s="171">
        <f t="shared" si="98"/>
        <v>5.6228927437073466</v>
      </c>
      <c r="DX27" s="172">
        <f t="shared" si="99"/>
        <v>9.217575408533671</v>
      </c>
      <c r="DY27" s="171">
        <f t="shared" si="100"/>
        <v>5.8784787775122256</v>
      </c>
      <c r="DZ27" s="172">
        <f t="shared" si="101"/>
        <v>9.6365561089215639</v>
      </c>
      <c r="EA27" s="171">
        <f t="shared" si="102"/>
        <v>6.1340648113171055</v>
      </c>
      <c r="EB27" s="172">
        <f t="shared" si="103"/>
        <v>10.055536809309457</v>
      </c>
      <c r="EC27" s="171">
        <f t="shared" si="104"/>
        <v>6.3896508451219844</v>
      </c>
      <c r="ED27" s="172">
        <f t="shared" si="105"/>
        <v>10.474517509697352</v>
      </c>
      <c r="EE27" s="171">
        <f t="shared" si="106"/>
        <v>6.6452368789268643</v>
      </c>
      <c r="EF27" s="172">
        <f t="shared" si="107"/>
        <v>10.893498210085246</v>
      </c>
      <c r="EG27" s="171">
        <f t="shared" si="108"/>
        <v>6.9008229127317442</v>
      </c>
      <c r="EH27" s="172">
        <f t="shared" si="109"/>
        <v>11.312478910473141</v>
      </c>
      <c r="EI27" s="173">
        <f t="shared" si="110"/>
        <v>7.1564089465366223</v>
      </c>
      <c r="EJ27" s="172">
        <f t="shared" si="111"/>
        <v>11.731459610861034</v>
      </c>
      <c r="EL27" s="155">
        <f t="shared" si="343"/>
        <v>93.608343037495246</v>
      </c>
      <c r="EM27" s="92">
        <f>'Production Cost Summary'!$C$11/' Margin Analysis'!EL27</f>
        <v>3.9077745437014841</v>
      </c>
      <c r="EN27" s="94">
        <f>'Production Cost Summary'!$D$11/' Margin Analysis'!EL27</f>
        <v>5.9502078759891681</v>
      </c>
      <c r="EO27" s="171">
        <f t="shared" si="112"/>
        <v>4.1031632708865589</v>
      </c>
      <c r="EP27" s="172">
        <f t="shared" si="113"/>
        <v>6.2477182697886269</v>
      </c>
      <c r="EQ27" s="171">
        <f t="shared" si="114"/>
        <v>4.2985519980716331</v>
      </c>
      <c r="ER27" s="172">
        <f t="shared" si="115"/>
        <v>6.5452286635880856</v>
      </c>
      <c r="ES27" s="171">
        <f t="shared" si="116"/>
        <v>4.4939407252567065</v>
      </c>
      <c r="ET27" s="172">
        <f t="shared" si="117"/>
        <v>6.8427390573875426</v>
      </c>
      <c r="EU27" s="171">
        <f t="shared" si="118"/>
        <v>4.6893294524417808</v>
      </c>
      <c r="EV27" s="172">
        <f t="shared" si="119"/>
        <v>7.1402494511870014</v>
      </c>
      <c r="EW27" s="171">
        <f t="shared" si="120"/>
        <v>4.8847181796268551</v>
      </c>
      <c r="EX27" s="172">
        <f t="shared" si="121"/>
        <v>7.4377598449864601</v>
      </c>
      <c r="EY27" s="171">
        <f t="shared" si="122"/>
        <v>5.0801069068119293</v>
      </c>
      <c r="EZ27" s="172">
        <f t="shared" si="123"/>
        <v>7.7352702387859189</v>
      </c>
      <c r="FA27" s="171">
        <f t="shared" si="124"/>
        <v>5.2754956339970036</v>
      </c>
      <c r="FB27" s="172">
        <f t="shared" si="125"/>
        <v>8.0327806325853768</v>
      </c>
      <c r="FC27" s="173">
        <f t="shared" si="126"/>
        <v>5.4708843611820779</v>
      </c>
      <c r="FD27" s="172">
        <f t="shared" si="127"/>
        <v>8.3302910263848347</v>
      </c>
      <c r="FF27" s="155">
        <f t="shared" si="344"/>
        <v>81.907300157808322</v>
      </c>
      <c r="FG27" s="92">
        <f>'Production Cost Summary'!$C$12/' Margin Analysis'!FF27</f>
        <v>3.8399580915745317</v>
      </c>
      <c r="FH27" s="94">
        <f>'Production Cost Summary'!$D$12/' Margin Analysis'!FF27</f>
        <v>6.1741676141890283</v>
      </c>
      <c r="FI27" s="171">
        <f t="shared" si="128"/>
        <v>4.0319559961532585</v>
      </c>
      <c r="FJ27" s="172">
        <f t="shared" si="129"/>
        <v>6.48287599489848</v>
      </c>
      <c r="FK27" s="171">
        <f t="shared" si="130"/>
        <v>4.2239539007319848</v>
      </c>
      <c r="FL27" s="172">
        <f t="shared" si="131"/>
        <v>6.7915843756079317</v>
      </c>
      <c r="FM27" s="171">
        <f t="shared" si="132"/>
        <v>4.4159518053107112</v>
      </c>
      <c r="FN27" s="172">
        <f t="shared" si="133"/>
        <v>7.1002927563173817</v>
      </c>
      <c r="FO27" s="171">
        <f t="shared" si="134"/>
        <v>4.6079497098894375</v>
      </c>
      <c r="FP27" s="172">
        <f t="shared" si="135"/>
        <v>7.4090011370268334</v>
      </c>
      <c r="FQ27" s="171">
        <f t="shared" si="136"/>
        <v>4.7999476144681648</v>
      </c>
      <c r="FR27" s="172">
        <f t="shared" si="137"/>
        <v>7.7177095177362851</v>
      </c>
      <c r="FS27" s="171">
        <f t="shared" si="138"/>
        <v>4.9919455190468911</v>
      </c>
      <c r="FT27" s="172">
        <f t="shared" si="139"/>
        <v>8.0264178984457377</v>
      </c>
      <c r="FU27" s="171">
        <f t="shared" si="140"/>
        <v>5.1839434236256183</v>
      </c>
      <c r="FV27" s="172">
        <f t="shared" si="141"/>
        <v>8.3351262791551886</v>
      </c>
      <c r="FW27" s="173">
        <f t="shared" si="142"/>
        <v>5.3759413282043438</v>
      </c>
      <c r="FX27" s="172">
        <f t="shared" si="143"/>
        <v>8.6438346598646394</v>
      </c>
      <c r="FZ27" s="155">
        <f t="shared" si="345"/>
        <v>87.757821597651755</v>
      </c>
      <c r="GA27" s="92">
        <f>'Production Cost Summary'!$C$13/' Margin Analysis'!FZ27</f>
        <v>3.1719144223544453</v>
      </c>
      <c r="GB27" s="94">
        <f>'Production Cost Summary'!$D$13/' Margin Analysis'!FZ27</f>
        <v>5.3505099767946422</v>
      </c>
      <c r="GC27" s="171">
        <f t="shared" si="144"/>
        <v>3.3305101434721678</v>
      </c>
      <c r="GD27" s="172">
        <f t="shared" si="145"/>
        <v>5.6180354756343744</v>
      </c>
      <c r="GE27" s="171">
        <f t="shared" si="146"/>
        <v>3.4891058645898902</v>
      </c>
      <c r="GF27" s="172">
        <f t="shared" si="147"/>
        <v>5.8855609744741066</v>
      </c>
      <c r="GG27" s="171">
        <f t="shared" si="148"/>
        <v>3.6477015857076118</v>
      </c>
      <c r="GH27" s="172">
        <f t="shared" si="149"/>
        <v>6.153086473313838</v>
      </c>
      <c r="GI27" s="171">
        <f t="shared" si="150"/>
        <v>3.8062973068253343</v>
      </c>
      <c r="GJ27" s="172">
        <f t="shared" si="151"/>
        <v>6.4206119721535702</v>
      </c>
      <c r="GK27" s="171">
        <f t="shared" si="152"/>
        <v>3.9648930279430568</v>
      </c>
      <c r="GL27" s="172">
        <f t="shared" si="153"/>
        <v>6.6881374709933024</v>
      </c>
      <c r="GM27" s="171">
        <f t="shared" si="154"/>
        <v>4.1234887490607788</v>
      </c>
      <c r="GN27" s="172">
        <f t="shared" si="155"/>
        <v>6.9556629698330354</v>
      </c>
      <c r="GO27" s="171">
        <f t="shared" si="156"/>
        <v>4.2820844701785017</v>
      </c>
      <c r="GP27" s="172">
        <f t="shared" si="157"/>
        <v>7.2231884686727676</v>
      </c>
      <c r="GQ27" s="173">
        <f t="shared" si="158"/>
        <v>4.4406801912962228</v>
      </c>
      <c r="GR27" s="172">
        <f t="shared" si="159"/>
        <v>7.490713967512499</v>
      </c>
      <c r="GT27" s="155">
        <f t="shared" si="346"/>
        <v>87.757821597651755</v>
      </c>
      <c r="GU27" s="92">
        <f>'Production Cost Summary'!$C$14/' Margin Analysis'!GT27</f>
        <v>3.469053748801648</v>
      </c>
      <c r="GV27" s="94">
        <f>'Production Cost Summary'!$D$14/' Margin Analysis'!GT27</f>
        <v>5.6476493032418453</v>
      </c>
      <c r="GW27" s="171">
        <f t="shared" si="160"/>
        <v>3.6425064362417303</v>
      </c>
      <c r="GX27" s="172">
        <f t="shared" si="161"/>
        <v>5.9300317684039374</v>
      </c>
      <c r="GY27" s="171">
        <f t="shared" si="162"/>
        <v>3.8159591236818131</v>
      </c>
      <c r="GZ27" s="172">
        <f t="shared" si="163"/>
        <v>6.2124142335660304</v>
      </c>
      <c r="HA27" s="171">
        <f t="shared" si="164"/>
        <v>3.989411811121895</v>
      </c>
      <c r="HB27" s="172">
        <f t="shared" si="165"/>
        <v>6.4947966987281216</v>
      </c>
      <c r="HC27" s="171">
        <f t="shared" si="166"/>
        <v>4.1628644985619774</v>
      </c>
      <c r="HD27" s="172">
        <f t="shared" si="167"/>
        <v>6.7771791638902146</v>
      </c>
      <c r="HE27" s="171">
        <f t="shared" si="168"/>
        <v>4.3363171860020602</v>
      </c>
      <c r="HF27" s="172">
        <f t="shared" si="169"/>
        <v>7.0595616290523067</v>
      </c>
      <c r="HG27" s="171">
        <f t="shared" si="170"/>
        <v>4.5097698734421421</v>
      </c>
      <c r="HH27" s="172">
        <f t="shared" si="171"/>
        <v>7.3419440942143988</v>
      </c>
      <c r="HI27" s="171">
        <f t="shared" si="172"/>
        <v>4.6832225608822249</v>
      </c>
      <c r="HJ27" s="172">
        <f t="shared" si="173"/>
        <v>7.6243265593764917</v>
      </c>
      <c r="HK27" s="173">
        <f t="shared" si="174"/>
        <v>4.8566752483223068</v>
      </c>
      <c r="HL27" s="172">
        <f t="shared" si="175"/>
        <v>7.9067090245385829</v>
      </c>
      <c r="HN27" s="155">
        <f t="shared" si="347"/>
        <v>81.907300157808322</v>
      </c>
      <c r="HO27" s="92">
        <f>'Production Cost Summary'!$C$15/' Margin Analysis'!HN27</f>
        <v>4.1540619620528867</v>
      </c>
      <c r="HP27" s="94">
        <f>'Production Cost Summary'!$D$15/' Margin Analysis'!HN27</f>
        <v>6.4882714846673837</v>
      </c>
      <c r="HQ27" s="171">
        <f t="shared" si="176"/>
        <v>4.3617650601555313</v>
      </c>
      <c r="HR27" s="172">
        <f t="shared" si="177"/>
        <v>6.8126850589007528</v>
      </c>
      <c r="HS27" s="171">
        <f t="shared" si="178"/>
        <v>4.569468158258176</v>
      </c>
      <c r="HT27" s="172">
        <f t="shared" si="179"/>
        <v>7.1370986331341228</v>
      </c>
      <c r="HU27" s="171">
        <f t="shared" si="180"/>
        <v>4.7771712563608197</v>
      </c>
      <c r="HV27" s="172">
        <f t="shared" si="181"/>
        <v>7.4615122073674911</v>
      </c>
      <c r="HW27" s="171">
        <f t="shared" si="182"/>
        <v>4.9848743544634635</v>
      </c>
      <c r="HX27" s="172">
        <f t="shared" si="183"/>
        <v>7.7859257816008602</v>
      </c>
      <c r="HY27" s="171">
        <f t="shared" si="184"/>
        <v>5.1925774525661081</v>
      </c>
      <c r="HZ27" s="172">
        <f t="shared" si="185"/>
        <v>8.1103393558342294</v>
      </c>
      <c r="IA27" s="171">
        <f t="shared" si="186"/>
        <v>5.4002805506687528</v>
      </c>
      <c r="IB27" s="172">
        <f t="shared" si="187"/>
        <v>8.4347529300675994</v>
      </c>
      <c r="IC27" s="171">
        <f t="shared" si="188"/>
        <v>5.6079836487713974</v>
      </c>
      <c r="ID27" s="172">
        <f t="shared" si="189"/>
        <v>8.7591665043009677</v>
      </c>
      <c r="IE27" s="173">
        <f t="shared" si="190"/>
        <v>5.8156867468740412</v>
      </c>
      <c r="IF27" s="172">
        <f t="shared" si="191"/>
        <v>9.0835800785343359</v>
      </c>
      <c r="IH27" s="155">
        <f t="shared" si="348"/>
        <v>43.878910798825878</v>
      </c>
      <c r="II27" s="92">
        <f>'Production Cost Summary'!$C$16/' Margin Analysis'!IH27</f>
        <v>6.155795462617264</v>
      </c>
      <c r="IJ27" s="94">
        <f>'Production Cost Summary'!$D$16/' Margin Analysis'!IH27</f>
        <v>10.512986571497658</v>
      </c>
      <c r="IK27" s="171">
        <f t="shared" si="192"/>
        <v>6.4635852357481278</v>
      </c>
      <c r="IL27" s="172">
        <f t="shared" si="193"/>
        <v>11.038635900072542</v>
      </c>
      <c r="IM27" s="171">
        <f t="shared" si="194"/>
        <v>6.7713750088789908</v>
      </c>
      <c r="IN27" s="172">
        <f t="shared" si="195"/>
        <v>11.564285228647424</v>
      </c>
      <c r="IO27" s="171">
        <f t="shared" si="196"/>
        <v>7.0791647820098529</v>
      </c>
      <c r="IP27" s="172">
        <f t="shared" si="197"/>
        <v>12.089934557222305</v>
      </c>
      <c r="IQ27" s="171">
        <f t="shared" si="198"/>
        <v>7.3869545551407167</v>
      </c>
      <c r="IR27" s="172">
        <f t="shared" si="199"/>
        <v>12.615583885797189</v>
      </c>
      <c r="IS27" s="171">
        <f t="shared" si="200"/>
        <v>7.6947443282715797</v>
      </c>
      <c r="IT27" s="172">
        <f t="shared" si="201"/>
        <v>13.141233214372072</v>
      </c>
      <c r="IU27" s="171">
        <f t="shared" si="202"/>
        <v>8.0025341014024427</v>
      </c>
      <c r="IV27" s="172">
        <f t="shared" si="203"/>
        <v>13.666882542946956</v>
      </c>
      <c r="IW27" s="171">
        <f t="shared" si="204"/>
        <v>8.3103238745333066</v>
      </c>
      <c r="IX27" s="172">
        <f t="shared" si="205"/>
        <v>14.192531871521838</v>
      </c>
      <c r="IY27" s="173">
        <f t="shared" si="206"/>
        <v>8.6181136476641687</v>
      </c>
      <c r="IZ27" s="172">
        <f t="shared" si="207"/>
        <v>14.718181200096719</v>
      </c>
      <c r="JB27" s="155">
        <f t="shared" si="349"/>
        <v>81.907300157808322</v>
      </c>
      <c r="JC27" s="92">
        <f>'Production Cost Summary'!$C$17/' Margin Analysis'!JB27</f>
        <v>4.015952172349099</v>
      </c>
      <c r="JD27" s="94">
        <f>'Production Cost Summary'!$D$17/' Margin Analysis'!JB27</f>
        <v>6.3501616949635959</v>
      </c>
      <c r="JE27" s="171">
        <f t="shared" si="208"/>
        <v>4.2167497809665537</v>
      </c>
      <c r="JF27" s="172">
        <f t="shared" si="209"/>
        <v>6.6676697797117761</v>
      </c>
      <c r="JG27" s="171">
        <f t="shared" si="210"/>
        <v>4.4175473895840094</v>
      </c>
      <c r="JH27" s="172">
        <f t="shared" si="211"/>
        <v>6.9851778644599563</v>
      </c>
      <c r="JI27" s="171">
        <f t="shared" si="212"/>
        <v>4.6183449982014633</v>
      </c>
      <c r="JJ27" s="172">
        <f t="shared" si="213"/>
        <v>7.3026859492081346</v>
      </c>
      <c r="JK27" s="171">
        <f t="shared" si="214"/>
        <v>4.8191426068189189</v>
      </c>
      <c r="JL27" s="172">
        <f t="shared" si="215"/>
        <v>7.6201940339563148</v>
      </c>
      <c r="JM27" s="171">
        <f t="shared" si="216"/>
        <v>5.0199402154363737</v>
      </c>
      <c r="JN27" s="172">
        <f t="shared" si="217"/>
        <v>7.9377021187044949</v>
      </c>
      <c r="JO27" s="171">
        <f t="shared" si="218"/>
        <v>5.2207378240538285</v>
      </c>
      <c r="JP27" s="172">
        <f t="shared" si="219"/>
        <v>8.2552102034526751</v>
      </c>
      <c r="JQ27" s="171">
        <f t="shared" si="220"/>
        <v>5.4215354326712841</v>
      </c>
      <c r="JR27" s="172">
        <f t="shared" si="221"/>
        <v>8.5727182882008552</v>
      </c>
      <c r="JS27" s="173">
        <f t="shared" si="222"/>
        <v>5.622333041288738</v>
      </c>
      <c r="JT27" s="172">
        <f t="shared" si="223"/>
        <v>8.8902263729490336</v>
      </c>
      <c r="JV27" s="155">
        <f t="shared" si="350"/>
        <v>2047.6825039452087</v>
      </c>
      <c r="JW27" s="92">
        <f>'Production Cost Summary'!$C$18/' Margin Analysis'!JV27</f>
        <v>0.13833933456686884</v>
      </c>
      <c r="JX27" s="94">
        <f>'Production Cost Summary'!$D$18/' Margin Analysis'!JV27</f>
        <v>0.23170771547144867</v>
      </c>
      <c r="JY27" s="171">
        <f t="shared" si="224"/>
        <v>0.14525630129521228</v>
      </c>
      <c r="JZ27" s="172">
        <f t="shared" si="225"/>
        <v>0.2432931012450211</v>
      </c>
      <c r="KA27" s="171">
        <f t="shared" si="226"/>
        <v>0.15217326802355574</v>
      </c>
      <c r="KB27" s="172">
        <f t="shared" si="227"/>
        <v>0.25487848701859356</v>
      </c>
      <c r="KC27" s="171">
        <f t="shared" si="228"/>
        <v>0.15909023475189915</v>
      </c>
      <c r="KD27" s="172">
        <f t="shared" si="229"/>
        <v>0.26646387279216593</v>
      </c>
      <c r="KE27" s="171">
        <f t="shared" si="230"/>
        <v>0.16600720148024259</v>
      </c>
      <c r="KF27" s="172">
        <f t="shared" si="231"/>
        <v>0.27804925856573837</v>
      </c>
      <c r="KG27" s="171">
        <f t="shared" si="232"/>
        <v>0.17292416820858605</v>
      </c>
      <c r="KH27" s="172">
        <f t="shared" si="233"/>
        <v>0.28963464433931085</v>
      </c>
      <c r="KI27" s="171">
        <f t="shared" si="234"/>
        <v>0.17984113493692949</v>
      </c>
      <c r="KJ27" s="172">
        <f t="shared" si="235"/>
        <v>0.30122003011288329</v>
      </c>
      <c r="KK27" s="171">
        <f t="shared" si="236"/>
        <v>0.18675810166527293</v>
      </c>
      <c r="KL27" s="172">
        <f t="shared" si="237"/>
        <v>0.31280541588645572</v>
      </c>
      <c r="KM27" s="173">
        <f t="shared" si="238"/>
        <v>0.19367506839361637</v>
      </c>
      <c r="KN27" s="172">
        <f t="shared" si="239"/>
        <v>0.32439080166002809</v>
      </c>
      <c r="KP27" s="155">
        <f t="shared" si="351"/>
        <v>2047.6825039452087</v>
      </c>
      <c r="KQ27" s="92">
        <f>'Production Cost Summary'!$C$19/' Margin Analysis'!KP27</f>
        <v>0.15510453861283685</v>
      </c>
      <c r="KR27" s="94">
        <f>'Production Cost Summary'!$D$19/' Margin Analysis'!KP27</f>
        <v>0.24847291951741665</v>
      </c>
      <c r="KS27" s="171">
        <f t="shared" si="240"/>
        <v>0.1628597655434787</v>
      </c>
      <c r="KT27" s="172">
        <f t="shared" si="241"/>
        <v>0.26089656549328749</v>
      </c>
      <c r="KU27" s="171">
        <f t="shared" si="242"/>
        <v>0.17061499247412054</v>
      </c>
      <c r="KV27" s="172">
        <f t="shared" si="243"/>
        <v>0.27332021146915836</v>
      </c>
      <c r="KW27" s="171">
        <f t="shared" si="244"/>
        <v>0.17837021940476236</v>
      </c>
      <c r="KX27" s="172">
        <f t="shared" si="245"/>
        <v>0.28574385744502911</v>
      </c>
      <c r="KY27" s="171">
        <f t="shared" si="246"/>
        <v>0.1861254463354042</v>
      </c>
      <c r="KZ27" s="172">
        <f t="shared" si="247"/>
        <v>0.29816750342089998</v>
      </c>
      <c r="LA27" s="171">
        <f t="shared" si="248"/>
        <v>0.19388067326604608</v>
      </c>
      <c r="LB27" s="172">
        <f t="shared" si="249"/>
        <v>0.31059114939677079</v>
      </c>
      <c r="LC27" s="171">
        <f t="shared" si="250"/>
        <v>0.20163590019668792</v>
      </c>
      <c r="LD27" s="172">
        <f t="shared" si="251"/>
        <v>0.32301479537264166</v>
      </c>
      <c r="LE27" s="171">
        <f t="shared" si="252"/>
        <v>0.20939112712732977</v>
      </c>
      <c r="LF27" s="172">
        <f t="shared" si="253"/>
        <v>0.33543844134851253</v>
      </c>
      <c r="LG27" s="173">
        <f t="shared" si="254"/>
        <v>0.21714635405797159</v>
      </c>
      <c r="LH27" s="172">
        <f t="shared" si="255"/>
        <v>0.34786208732438328</v>
      </c>
      <c r="LJ27" s="155">
        <f t="shared" si="352"/>
        <v>2047.6825039452087</v>
      </c>
      <c r="LK27" s="92">
        <f>'Production Cost Summary'!$C$20/' Margin Analysis'!LJ27</f>
        <v>0.15297300699522001</v>
      </c>
      <c r="LL27" s="94">
        <f>'Production Cost Summary'!$D$20/' Margin Analysis'!LJ27</f>
        <v>0.24634138789979981</v>
      </c>
      <c r="LM27" s="171">
        <f t="shared" si="256"/>
        <v>0.16062165734498102</v>
      </c>
      <c r="LN27" s="172">
        <f t="shared" si="257"/>
        <v>0.25865845729478981</v>
      </c>
      <c r="LO27" s="171">
        <f t="shared" si="258"/>
        <v>0.16827030769474202</v>
      </c>
      <c r="LP27" s="172">
        <f t="shared" si="259"/>
        <v>0.27097552668977981</v>
      </c>
      <c r="LQ27" s="171">
        <f t="shared" si="260"/>
        <v>0.175918958044503</v>
      </c>
      <c r="LR27" s="172">
        <f t="shared" si="261"/>
        <v>0.28329259608476975</v>
      </c>
      <c r="LS27" s="171">
        <f t="shared" si="262"/>
        <v>0.183567608394264</v>
      </c>
      <c r="LT27" s="172">
        <f t="shared" si="263"/>
        <v>0.29560966547975975</v>
      </c>
      <c r="LU27" s="171">
        <f t="shared" si="264"/>
        <v>0.19121625874402501</v>
      </c>
      <c r="LV27" s="172">
        <f t="shared" si="265"/>
        <v>0.30792673487474975</v>
      </c>
      <c r="LW27" s="171">
        <f t="shared" si="266"/>
        <v>0.19886490909378601</v>
      </c>
      <c r="LX27" s="172">
        <f t="shared" si="267"/>
        <v>0.32024380426973975</v>
      </c>
      <c r="LY27" s="171">
        <f t="shared" si="268"/>
        <v>0.20651355944354702</v>
      </c>
      <c r="LZ27" s="172">
        <f t="shared" si="269"/>
        <v>0.33256087366472975</v>
      </c>
      <c r="MA27" s="173">
        <f t="shared" si="270"/>
        <v>0.21416220979330799</v>
      </c>
      <c r="MB27" s="172">
        <f t="shared" si="271"/>
        <v>0.34487794305971969</v>
      </c>
      <c r="MD27" s="155">
        <f t="shared" si="353"/>
        <v>73.131517998043151</v>
      </c>
      <c r="ME27" s="92">
        <f>'Production Cost Summary'!$C$21/' Margin Analysis'!MD27</f>
        <v>4.296701567283316</v>
      </c>
      <c r="MF27" s="94">
        <f>'Production Cost Summary'!$D$21/' Margin Analysis'!MD27</f>
        <v>6.9110162326115523</v>
      </c>
      <c r="MG27" s="171">
        <f t="shared" si="272"/>
        <v>4.5115366456474817</v>
      </c>
      <c r="MH27" s="172">
        <f t="shared" si="273"/>
        <v>7.2565670442421304</v>
      </c>
      <c r="MI27" s="171">
        <f t="shared" si="274"/>
        <v>4.7263717240116483</v>
      </c>
      <c r="MJ27" s="172">
        <f t="shared" si="275"/>
        <v>7.6021178558727085</v>
      </c>
      <c r="MK27" s="171">
        <f t="shared" si="276"/>
        <v>4.9412068023758131</v>
      </c>
      <c r="ML27" s="172">
        <f t="shared" si="277"/>
        <v>7.9476686675032848</v>
      </c>
      <c r="MM27" s="171">
        <f t="shared" si="278"/>
        <v>5.1560418807399788</v>
      </c>
      <c r="MN27" s="172">
        <f t="shared" si="279"/>
        <v>8.293219479133862</v>
      </c>
      <c r="MO27" s="171">
        <f t="shared" si="280"/>
        <v>5.3708769591041445</v>
      </c>
      <c r="MP27" s="172">
        <f t="shared" si="281"/>
        <v>8.638770290764441</v>
      </c>
      <c r="MQ27" s="171">
        <f t="shared" si="282"/>
        <v>5.5857120374683111</v>
      </c>
      <c r="MR27" s="172">
        <f t="shared" si="283"/>
        <v>8.9843211023950182</v>
      </c>
      <c r="MS27" s="171">
        <f t="shared" si="284"/>
        <v>5.8005471158324768</v>
      </c>
      <c r="MT27" s="172">
        <f t="shared" si="285"/>
        <v>9.3298719140255955</v>
      </c>
      <c r="MU27" s="173">
        <f t="shared" si="286"/>
        <v>6.0153821941966417</v>
      </c>
      <c r="MV27" s="172">
        <f t="shared" si="287"/>
        <v>9.6754227256561727</v>
      </c>
      <c r="MX27" s="155">
        <f t="shared" si="354"/>
        <v>2047.6825039452087</v>
      </c>
      <c r="MY27" s="92">
        <f>'Production Cost Summary'!$C$22/' Margin Analysis'!MX27</f>
        <v>0.16713274120408145</v>
      </c>
      <c r="MZ27" s="94">
        <f>'Production Cost Summary'!$D$22/' Margin Analysis'!MX27</f>
        <v>0.26050112210866128</v>
      </c>
      <c r="NA27" s="171">
        <f t="shared" si="288"/>
        <v>0.17548937826428554</v>
      </c>
      <c r="NB27" s="172">
        <f t="shared" si="289"/>
        <v>0.27352617821409436</v>
      </c>
      <c r="NC27" s="171">
        <f t="shared" si="290"/>
        <v>0.1838460153244896</v>
      </c>
      <c r="ND27" s="172">
        <f t="shared" si="291"/>
        <v>0.28655123431952745</v>
      </c>
      <c r="NE27" s="171">
        <f t="shared" si="292"/>
        <v>0.19220265238469364</v>
      </c>
      <c r="NF27" s="172">
        <f t="shared" si="293"/>
        <v>0.29957629042496042</v>
      </c>
      <c r="NG27" s="171">
        <f t="shared" si="294"/>
        <v>0.20055928944489773</v>
      </c>
      <c r="NH27" s="172">
        <f t="shared" si="295"/>
        <v>0.31260134653039351</v>
      </c>
      <c r="NI27" s="171">
        <f t="shared" si="296"/>
        <v>0.20891592650510182</v>
      </c>
      <c r="NJ27" s="172">
        <f t="shared" si="297"/>
        <v>0.3256264026358266</v>
      </c>
      <c r="NK27" s="171">
        <f t="shared" si="298"/>
        <v>0.21727256356530589</v>
      </c>
      <c r="NL27" s="172">
        <f t="shared" si="299"/>
        <v>0.33865145874125968</v>
      </c>
      <c r="NM27" s="171">
        <f t="shared" si="300"/>
        <v>0.22562920062550998</v>
      </c>
      <c r="NN27" s="172">
        <f t="shared" si="301"/>
        <v>0.35167651484669277</v>
      </c>
      <c r="NO27" s="173">
        <f t="shared" si="302"/>
        <v>0.23398583768571402</v>
      </c>
      <c r="NP27" s="172">
        <f t="shared" si="303"/>
        <v>0.36470157095212574</v>
      </c>
      <c r="NR27" s="155">
        <f t="shared" si="355"/>
        <v>1755.1564319530357</v>
      </c>
      <c r="NS27" s="92">
        <f>'Production Cost Summary'!$C$23/' Margin Analysis'!NR27</f>
        <v>0.17195016609669095</v>
      </c>
      <c r="NT27" s="94">
        <f>'Production Cost Summary'!$D$23/' Margin Analysis'!NR27</f>
        <v>0.28087994381870074</v>
      </c>
      <c r="NU27" s="171">
        <f t="shared" si="304"/>
        <v>0.1805476744015255</v>
      </c>
      <c r="NV27" s="172">
        <f t="shared" si="305"/>
        <v>0.29492394100963581</v>
      </c>
      <c r="NW27" s="171">
        <f t="shared" si="306"/>
        <v>0.18914518270636005</v>
      </c>
      <c r="NX27" s="172">
        <f t="shared" si="307"/>
        <v>0.30896793820057084</v>
      </c>
      <c r="NY27" s="171">
        <f t="shared" si="308"/>
        <v>0.19774269101119457</v>
      </c>
      <c r="NZ27" s="172">
        <f t="shared" si="309"/>
        <v>0.3230119353915058</v>
      </c>
      <c r="OA27" s="171">
        <f t="shared" si="310"/>
        <v>0.20634019931602912</v>
      </c>
      <c r="OB27" s="172">
        <f t="shared" si="311"/>
        <v>0.33705593258244088</v>
      </c>
      <c r="OC27" s="171">
        <f t="shared" si="312"/>
        <v>0.21493770762086367</v>
      </c>
      <c r="OD27" s="172">
        <f t="shared" si="313"/>
        <v>0.3510999297733759</v>
      </c>
      <c r="OE27" s="171">
        <f t="shared" si="314"/>
        <v>0.22353521592569825</v>
      </c>
      <c r="OF27" s="172">
        <f t="shared" si="315"/>
        <v>0.36514392696431097</v>
      </c>
      <c r="OG27" s="171">
        <f t="shared" si="316"/>
        <v>0.2321327242305328</v>
      </c>
      <c r="OH27" s="172">
        <f t="shared" si="317"/>
        <v>0.37918792415524605</v>
      </c>
      <c r="OI27" s="173">
        <f t="shared" si="318"/>
        <v>0.24073023253536732</v>
      </c>
      <c r="OJ27" s="172">
        <f t="shared" si="319"/>
        <v>0.39323192134618101</v>
      </c>
      <c r="OL27" s="155">
        <f t="shared" si="356"/>
        <v>1170.1042879686904</v>
      </c>
      <c r="OM27" s="92">
        <f>'Production Cost Summary'!$C$24/' Margin Analysis'!OL27</f>
        <v>0.25120566006152878</v>
      </c>
      <c r="ON27" s="94">
        <f>'Production Cost Summary'!$D$24/' Margin Analysis'!OL27</f>
        <v>0.41460032664454349</v>
      </c>
      <c r="OO27" s="171">
        <f t="shared" si="320"/>
        <v>0.26376594306460521</v>
      </c>
      <c r="OP27" s="172">
        <f t="shared" si="321"/>
        <v>0.4353303429767707</v>
      </c>
      <c r="OQ27" s="171">
        <f t="shared" si="322"/>
        <v>0.2763262260676817</v>
      </c>
      <c r="OR27" s="172">
        <f t="shared" si="323"/>
        <v>0.45606035930899785</v>
      </c>
      <c r="OS27" s="171">
        <f t="shared" si="324"/>
        <v>0.28888650907075808</v>
      </c>
      <c r="OT27" s="172">
        <f t="shared" si="325"/>
        <v>0.47679037564122501</v>
      </c>
      <c r="OU27" s="171">
        <f t="shared" si="326"/>
        <v>0.30144679207383451</v>
      </c>
      <c r="OV27" s="172">
        <f t="shared" si="327"/>
        <v>0.49752039197345216</v>
      </c>
      <c r="OW27" s="171">
        <f t="shared" si="328"/>
        <v>0.31400707507691095</v>
      </c>
      <c r="OX27" s="172">
        <f t="shared" si="329"/>
        <v>0.51825040830567937</v>
      </c>
      <c r="OY27" s="171">
        <f t="shared" si="330"/>
        <v>0.32656735807998744</v>
      </c>
      <c r="OZ27" s="172">
        <f t="shared" si="331"/>
        <v>0.53898042463790652</v>
      </c>
      <c r="PA27" s="171">
        <f t="shared" si="332"/>
        <v>0.33912764108306387</v>
      </c>
      <c r="PB27" s="172">
        <f t="shared" si="333"/>
        <v>0.55971044097013378</v>
      </c>
      <c r="PC27" s="173">
        <f t="shared" si="334"/>
        <v>0.35168792408614025</v>
      </c>
      <c r="PD27" s="172">
        <f t="shared" si="335"/>
        <v>0.58044045730236082</v>
      </c>
    </row>
    <row r="28" spans="2:420" ht="26" thickBot="1" x14ac:dyDescent="0.8">
      <c r="B28" s="156">
        <f t="shared" si="336"/>
        <v>61.430475118356256</v>
      </c>
      <c r="C28" s="96">
        <f>'Production Cost Summary'!$C$4/' Margin Analysis'!B28</f>
        <v>6.5087727097934058</v>
      </c>
      <c r="D28" s="168">
        <f>'Production Cost Summary'!$D$4/' Margin Analysis'!B28</f>
        <v>9.6210520732794009</v>
      </c>
      <c r="E28" s="186">
        <f t="shared" si="0"/>
        <v>6.8342113452830766</v>
      </c>
      <c r="F28" s="187">
        <f t="shared" si="1"/>
        <v>10.102104676943371</v>
      </c>
      <c r="G28" s="186">
        <f t="shared" si="2"/>
        <v>7.1596499807727474</v>
      </c>
      <c r="H28" s="187">
        <f t="shared" si="3"/>
        <v>10.583157280607342</v>
      </c>
      <c r="I28" s="186">
        <f t="shared" si="4"/>
        <v>7.4850886162624164</v>
      </c>
      <c r="J28" s="187">
        <f t="shared" si="5"/>
        <v>11.06420988427131</v>
      </c>
      <c r="K28" s="186">
        <f t="shared" si="6"/>
        <v>7.8105272517520863</v>
      </c>
      <c r="L28" s="187">
        <f t="shared" si="7"/>
        <v>11.545262487935281</v>
      </c>
      <c r="M28" s="186">
        <f t="shared" si="8"/>
        <v>8.135965887241758</v>
      </c>
      <c r="N28" s="187">
        <f t="shared" si="9"/>
        <v>12.026315091599251</v>
      </c>
      <c r="O28" s="186">
        <f t="shared" si="10"/>
        <v>8.4614045227314278</v>
      </c>
      <c r="P28" s="187">
        <f t="shared" si="11"/>
        <v>12.507367695263222</v>
      </c>
      <c r="Q28" s="186">
        <f t="shared" si="12"/>
        <v>8.7868431582210977</v>
      </c>
      <c r="R28" s="187">
        <f t="shared" si="13"/>
        <v>12.988420298927192</v>
      </c>
      <c r="S28" s="188">
        <f t="shared" si="14"/>
        <v>9.1122817937107676</v>
      </c>
      <c r="T28" s="187">
        <f t="shared" si="15"/>
        <v>13.469472902591161</v>
      </c>
      <c r="V28" s="156">
        <f t="shared" si="337"/>
        <v>86.002665165698744</v>
      </c>
      <c r="W28" s="96">
        <f>'Production Cost Summary'!$C$5/' Margin Analysis'!V28</f>
        <v>3.8953757927680628</v>
      </c>
      <c r="X28" s="98">
        <f>'Production Cost Summary'!$D$5/' Margin Analysis'!V28</f>
        <v>6.1184324809723449</v>
      </c>
      <c r="Y28" s="186">
        <f t="shared" si="16"/>
        <v>4.0901445824064657</v>
      </c>
      <c r="Z28" s="187">
        <f t="shared" si="17"/>
        <v>6.4243541050209627</v>
      </c>
      <c r="AA28" s="186">
        <f t="shared" si="18"/>
        <v>4.2849133720448691</v>
      </c>
      <c r="AB28" s="187">
        <f t="shared" si="19"/>
        <v>6.7302757290695796</v>
      </c>
      <c r="AC28" s="186">
        <f t="shared" si="20"/>
        <v>4.4796821616832716</v>
      </c>
      <c r="AD28" s="187">
        <f t="shared" si="21"/>
        <v>7.0361973531181965</v>
      </c>
      <c r="AE28" s="186">
        <f t="shared" si="22"/>
        <v>4.674450951321675</v>
      </c>
      <c r="AF28" s="187">
        <f t="shared" si="23"/>
        <v>7.3421189771668134</v>
      </c>
      <c r="AG28" s="186">
        <f t="shared" si="24"/>
        <v>4.8692197409600784</v>
      </c>
      <c r="AH28" s="187">
        <f t="shared" si="25"/>
        <v>7.6480406012154312</v>
      </c>
      <c r="AI28" s="186">
        <f t="shared" si="26"/>
        <v>5.0639885305984818</v>
      </c>
      <c r="AJ28" s="187">
        <f t="shared" si="27"/>
        <v>7.9539622252640489</v>
      </c>
      <c r="AK28" s="186">
        <f t="shared" si="28"/>
        <v>5.2587573202368851</v>
      </c>
      <c r="AL28" s="187">
        <f t="shared" si="29"/>
        <v>8.2598838493126667</v>
      </c>
      <c r="AM28" s="188">
        <f t="shared" si="30"/>
        <v>5.4535261098752876</v>
      </c>
      <c r="AN28" s="187">
        <f t="shared" si="31"/>
        <v>8.5658054733612818</v>
      </c>
      <c r="AP28" s="156">
        <f t="shared" si="338"/>
        <v>61.430475118356256</v>
      </c>
      <c r="AQ28" s="96">
        <f>'Production Cost Summary'!$C$6/' Margin Analysis'!AP28</f>
        <v>4.6895746686796658</v>
      </c>
      <c r="AR28" s="98">
        <f>'Production Cost Summary'!$D$6/' Margin Analysis'!AP28</f>
        <v>7.80185403216566</v>
      </c>
      <c r="AS28" s="186">
        <f t="shared" si="32"/>
        <v>4.9240534021136488</v>
      </c>
      <c r="AT28" s="187">
        <f t="shared" si="33"/>
        <v>8.1919467337739427</v>
      </c>
      <c r="AU28" s="186">
        <f t="shared" si="34"/>
        <v>5.1585321355476328</v>
      </c>
      <c r="AV28" s="187">
        <f t="shared" si="35"/>
        <v>8.5820394353822262</v>
      </c>
      <c r="AW28" s="186">
        <f t="shared" si="36"/>
        <v>5.393010868981615</v>
      </c>
      <c r="AX28" s="187">
        <f t="shared" si="37"/>
        <v>8.972132136990508</v>
      </c>
      <c r="AY28" s="186">
        <f t="shared" si="38"/>
        <v>5.6274896024155989</v>
      </c>
      <c r="AZ28" s="187">
        <f t="shared" si="39"/>
        <v>9.3622248385987916</v>
      </c>
      <c r="BA28" s="186">
        <f t="shared" si="40"/>
        <v>5.861968335849582</v>
      </c>
      <c r="BB28" s="187">
        <f t="shared" si="41"/>
        <v>9.7523175402070752</v>
      </c>
      <c r="BC28" s="186">
        <f t="shared" si="42"/>
        <v>6.0964470692835659</v>
      </c>
      <c r="BD28" s="187">
        <f t="shared" si="43"/>
        <v>10.142410241815359</v>
      </c>
      <c r="BE28" s="186">
        <f t="shared" si="44"/>
        <v>6.330925802717549</v>
      </c>
      <c r="BF28" s="187">
        <f t="shared" si="45"/>
        <v>10.532502943423642</v>
      </c>
      <c r="BG28" s="188">
        <f t="shared" si="46"/>
        <v>6.5654045361515321</v>
      </c>
      <c r="BH28" s="187">
        <f t="shared" si="47"/>
        <v>10.922595645031924</v>
      </c>
      <c r="BJ28" s="156">
        <f t="shared" si="339"/>
        <v>178.14837784323311</v>
      </c>
      <c r="BK28" s="96">
        <f>'Production Cost Summary'!$C$7/' Margin Analysis'!BJ28</f>
        <v>1.6608447608788528</v>
      </c>
      <c r="BL28" s="98">
        <f>'Production Cost Summary'!$D$7/' Margin Analysis'!BJ28</f>
        <v>2.7356252462138921</v>
      </c>
      <c r="BM28" s="186">
        <f t="shared" si="48"/>
        <v>1.7438869989227954</v>
      </c>
      <c r="BN28" s="187">
        <f t="shared" si="49"/>
        <v>2.8724065085245867</v>
      </c>
      <c r="BO28" s="186">
        <f t="shared" si="50"/>
        <v>1.8269292369667383</v>
      </c>
      <c r="BP28" s="187">
        <f t="shared" si="51"/>
        <v>3.0091877708352817</v>
      </c>
      <c r="BQ28" s="186">
        <f t="shared" si="52"/>
        <v>1.9099714750106807</v>
      </c>
      <c r="BR28" s="187">
        <f t="shared" si="53"/>
        <v>3.1459690331459758</v>
      </c>
      <c r="BS28" s="186">
        <f t="shared" si="54"/>
        <v>1.9930137130546233</v>
      </c>
      <c r="BT28" s="187">
        <f t="shared" si="55"/>
        <v>3.2827502954566703</v>
      </c>
      <c r="BU28" s="186">
        <f t="shared" si="56"/>
        <v>2.0760559510985659</v>
      </c>
      <c r="BV28" s="187">
        <f t="shared" si="57"/>
        <v>3.4195315577673653</v>
      </c>
      <c r="BW28" s="186">
        <f t="shared" si="58"/>
        <v>2.1590981891425085</v>
      </c>
      <c r="BX28" s="187">
        <f t="shared" si="59"/>
        <v>3.5563128200780598</v>
      </c>
      <c r="BY28" s="186">
        <f t="shared" si="60"/>
        <v>2.2421404271864516</v>
      </c>
      <c r="BZ28" s="187">
        <f t="shared" si="61"/>
        <v>3.6930940823887548</v>
      </c>
      <c r="CA28" s="188">
        <f t="shared" si="62"/>
        <v>2.3251826652303937</v>
      </c>
      <c r="CB28" s="187">
        <f t="shared" si="63"/>
        <v>3.8298753446994489</v>
      </c>
      <c r="CD28" s="156">
        <f t="shared" si="340"/>
        <v>178.14837784323311</v>
      </c>
      <c r="CE28" s="96">
        <f>'Production Cost Summary'!$C$8/' Margin Analysis'!CD28</f>
        <v>3.2776644225962555</v>
      </c>
      <c r="CF28" s="98">
        <f>'Production Cost Summary'!$D$8/' Margin Analysis'!CD28</f>
        <v>4.3524449079312948</v>
      </c>
      <c r="CG28" s="186">
        <f t="shared" si="64"/>
        <v>3.4415476437260684</v>
      </c>
      <c r="CH28" s="187">
        <f t="shared" si="65"/>
        <v>4.5700671533278596</v>
      </c>
      <c r="CI28" s="186">
        <f t="shared" si="66"/>
        <v>3.6054308648558813</v>
      </c>
      <c r="CJ28" s="187">
        <f t="shared" si="67"/>
        <v>4.7876893987244244</v>
      </c>
      <c r="CK28" s="186">
        <f t="shared" si="68"/>
        <v>3.7693140859856933</v>
      </c>
      <c r="CL28" s="187">
        <f t="shared" si="69"/>
        <v>5.0053116441209884</v>
      </c>
      <c r="CM28" s="186">
        <f t="shared" si="70"/>
        <v>3.9331973071155062</v>
      </c>
      <c r="CN28" s="187">
        <f t="shared" si="71"/>
        <v>5.2229338895175532</v>
      </c>
      <c r="CO28" s="186">
        <f t="shared" si="72"/>
        <v>4.0970805282453195</v>
      </c>
      <c r="CP28" s="187">
        <f t="shared" si="73"/>
        <v>5.440556134914118</v>
      </c>
      <c r="CQ28" s="186">
        <f t="shared" si="74"/>
        <v>4.260963749375132</v>
      </c>
      <c r="CR28" s="187">
        <f t="shared" si="75"/>
        <v>5.6581783803106838</v>
      </c>
      <c r="CS28" s="186">
        <f t="shared" si="76"/>
        <v>4.4248469705049454</v>
      </c>
      <c r="CT28" s="187">
        <f t="shared" si="77"/>
        <v>5.8758006257072486</v>
      </c>
      <c r="CU28" s="188">
        <f t="shared" si="78"/>
        <v>4.5887301916347569</v>
      </c>
      <c r="CV28" s="187">
        <f t="shared" si="79"/>
        <v>6.0934228711038125</v>
      </c>
      <c r="CX28" s="156">
        <f t="shared" si="341"/>
        <v>61.430475118356256</v>
      </c>
      <c r="CY28" s="96">
        <f>'Production Cost Summary'!$C$9/' Margin Analysis'!CX28</f>
        <v>4.7771598613651163</v>
      </c>
      <c r="CZ28" s="98">
        <f>'Production Cost Summary'!$D$9/' Margin Analysis'!CX28</f>
        <v>7.8894392248511105</v>
      </c>
      <c r="DA28" s="186">
        <f t="shared" si="80"/>
        <v>5.0160178544333727</v>
      </c>
      <c r="DB28" s="187">
        <f t="shared" si="81"/>
        <v>8.2839111860936665</v>
      </c>
      <c r="DC28" s="186">
        <f t="shared" si="82"/>
        <v>5.2548758475016282</v>
      </c>
      <c r="DD28" s="187">
        <f t="shared" si="83"/>
        <v>8.6783831473362216</v>
      </c>
      <c r="DE28" s="186">
        <f t="shared" si="84"/>
        <v>5.4937338405698837</v>
      </c>
      <c r="DF28" s="187">
        <f t="shared" si="85"/>
        <v>9.0728551085787768</v>
      </c>
      <c r="DG28" s="186">
        <f t="shared" si="86"/>
        <v>5.7325918336381392</v>
      </c>
      <c r="DH28" s="187">
        <f t="shared" si="87"/>
        <v>9.4673270698213319</v>
      </c>
      <c r="DI28" s="186">
        <f t="shared" si="88"/>
        <v>5.9714498267063956</v>
      </c>
      <c r="DJ28" s="187">
        <f t="shared" si="89"/>
        <v>9.8617990310638888</v>
      </c>
      <c r="DK28" s="186">
        <f t="shared" si="90"/>
        <v>6.2103078197746511</v>
      </c>
      <c r="DL28" s="187">
        <f t="shared" si="91"/>
        <v>10.256270992306444</v>
      </c>
      <c r="DM28" s="186">
        <f t="shared" si="92"/>
        <v>6.4491658128429075</v>
      </c>
      <c r="DN28" s="187">
        <f t="shared" si="93"/>
        <v>10.650742953548999</v>
      </c>
      <c r="DO28" s="188">
        <f t="shared" si="94"/>
        <v>6.6880238059111621</v>
      </c>
      <c r="DP28" s="187">
        <f t="shared" si="95"/>
        <v>11.045214914791554</v>
      </c>
      <c r="DR28" s="156">
        <f t="shared" si="342"/>
        <v>61.430475118356256</v>
      </c>
      <c r="DS28" s="96">
        <f>'Production Cost Summary'!$C$10/' Margin Analysis'!DR28</f>
        <v>4.8683054058072255</v>
      </c>
      <c r="DT28" s="98">
        <f>'Production Cost Summary'!$D$10/' Margin Analysis'!DR28</f>
        <v>7.9805847692932197</v>
      </c>
      <c r="DU28" s="186">
        <f t="shared" si="96"/>
        <v>5.1117206760975868</v>
      </c>
      <c r="DV28" s="187">
        <f t="shared" si="97"/>
        <v>8.3796140077578816</v>
      </c>
      <c r="DW28" s="186">
        <f t="shared" si="98"/>
        <v>5.3551359463879482</v>
      </c>
      <c r="DX28" s="187">
        <f t="shared" si="99"/>
        <v>8.7786432462225417</v>
      </c>
      <c r="DY28" s="186">
        <f t="shared" si="100"/>
        <v>5.5985512166783087</v>
      </c>
      <c r="DZ28" s="187">
        <f t="shared" si="101"/>
        <v>9.1776724846872018</v>
      </c>
      <c r="EA28" s="186">
        <f t="shared" si="102"/>
        <v>5.84196648696867</v>
      </c>
      <c r="EB28" s="187">
        <f t="shared" si="103"/>
        <v>9.5767017231518636</v>
      </c>
      <c r="EC28" s="186">
        <f t="shared" si="104"/>
        <v>6.0853817572590323</v>
      </c>
      <c r="ED28" s="187">
        <f t="shared" si="105"/>
        <v>9.9757309616165237</v>
      </c>
      <c r="EE28" s="186">
        <f t="shared" si="106"/>
        <v>6.3287970275493937</v>
      </c>
      <c r="EF28" s="187">
        <f t="shared" si="107"/>
        <v>10.374760200081186</v>
      </c>
      <c r="EG28" s="186">
        <f t="shared" si="108"/>
        <v>6.572212297839755</v>
      </c>
      <c r="EH28" s="187">
        <f t="shared" si="109"/>
        <v>10.773789438545847</v>
      </c>
      <c r="EI28" s="188">
        <f t="shared" si="110"/>
        <v>6.8156275681301155</v>
      </c>
      <c r="EJ28" s="187">
        <f t="shared" si="111"/>
        <v>11.172818677010508</v>
      </c>
      <c r="EL28" s="156">
        <f t="shared" si="343"/>
        <v>98.288760189370009</v>
      </c>
      <c r="EM28" s="96">
        <f>'Production Cost Summary'!$C$11/' Margin Analysis'!EL28</f>
        <v>3.721690041620461</v>
      </c>
      <c r="EN28" s="98">
        <f>'Production Cost Summary'!$D$11/' Margin Analysis'!EL28</f>
        <v>5.6668646437992072</v>
      </c>
      <c r="EO28" s="186">
        <f t="shared" si="112"/>
        <v>3.9077745437014841</v>
      </c>
      <c r="EP28" s="187">
        <f t="shared" si="113"/>
        <v>5.9502078759891681</v>
      </c>
      <c r="EQ28" s="186">
        <f t="shared" si="114"/>
        <v>4.0938590457825077</v>
      </c>
      <c r="ER28" s="187">
        <f t="shared" si="115"/>
        <v>6.2335511081791282</v>
      </c>
      <c r="ES28" s="186">
        <f t="shared" si="116"/>
        <v>4.2799435478635299</v>
      </c>
      <c r="ET28" s="187">
        <f t="shared" si="117"/>
        <v>6.5168943403690873</v>
      </c>
      <c r="EU28" s="186">
        <f t="shared" si="118"/>
        <v>4.466028049944553</v>
      </c>
      <c r="EV28" s="187">
        <f t="shared" si="119"/>
        <v>6.8002375725590483</v>
      </c>
      <c r="EW28" s="186">
        <f t="shared" si="120"/>
        <v>4.6521125520255762</v>
      </c>
      <c r="EX28" s="187">
        <f t="shared" si="121"/>
        <v>7.0835808047490092</v>
      </c>
      <c r="EY28" s="186">
        <f t="shared" si="122"/>
        <v>4.8381970541065993</v>
      </c>
      <c r="EZ28" s="187">
        <f t="shared" si="123"/>
        <v>7.3669240369389692</v>
      </c>
      <c r="FA28" s="186">
        <f t="shared" si="124"/>
        <v>5.0242815561876224</v>
      </c>
      <c r="FB28" s="187">
        <f t="shared" si="125"/>
        <v>7.6502672691289302</v>
      </c>
      <c r="FC28" s="188">
        <f t="shared" si="126"/>
        <v>5.2103660582686455</v>
      </c>
      <c r="FD28" s="187">
        <f t="shared" si="127"/>
        <v>7.9336105013188893</v>
      </c>
      <c r="FF28" s="156">
        <f t="shared" si="344"/>
        <v>86.002665165698744</v>
      </c>
      <c r="FG28" s="96">
        <f>'Production Cost Summary'!$C$12/' Margin Analysis'!FF28</f>
        <v>3.6571029443566969</v>
      </c>
      <c r="FH28" s="98">
        <f>'Production Cost Summary'!$D$12/' Margin Analysis'!FF28</f>
        <v>5.8801596325609786</v>
      </c>
      <c r="FI28" s="186">
        <f t="shared" si="128"/>
        <v>3.8399580915745317</v>
      </c>
      <c r="FJ28" s="187">
        <f t="shared" si="129"/>
        <v>6.1741676141890274</v>
      </c>
      <c r="FK28" s="186">
        <f t="shared" si="130"/>
        <v>4.0228132387923665</v>
      </c>
      <c r="FL28" s="187">
        <f t="shared" si="131"/>
        <v>6.468175595817077</v>
      </c>
      <c r="FM28" s="186">
        <f t="shared" si="132"/>
        <v>4.2056683860102009</v>
      </c>
      <c r="FN28" s="187">
        <f t="shared" si="133"/>
        <v>6.7621835774451249</v>
      </c>
      <c r="FO28" s="186">
        <f t="shared" si="134"/>
        <v>4.3885235332280361</v>
      </c>
      <c r="FP28" s="187">
        <f t="shared" si="135"/>
        <v>7.0561915590731745</v>
      </c>
      <c r="FQ28" s="186">
        <f t="shared" si="136"/>
        <v>4.5713786804458714</v>
      </c>
      <c r="FR28" s="187">
        <f t="shared" si="137"/>
        <v>7.3501995407012233</v>
      </c>
      <c r="FS28" s="186">
        <f t="shared" si="138"/>
        <v>4.7542338276637057</v>
      </c>
      <c r="FT28" s="187">
        <f t="shared" si="139"/>
        <v>7.644207522329272</v>
      </c>
      <c r="FU28" s="186">
        <f t="shared" si="140"/>
        <v>4.937088974881541</v>
      </c>
      <c r="FV28" s="187">
        <f t="shared" si="141"/>
        <v>7.9382155039573217</v>
      </c>
      <c r="FW28" s="188">
        <f t="shared" si="142"/>
        <v>5.1199441220993753</v>
      </c>
      <c r="FX28" s="187">
        <f t="shared" si="143"/>
        <v>8.2322234855853704</v>
      </c>
      <c r="FZ28" s="156">
        <f t="shared" si="345"/>
        <v>92.145712677534348</v>
      </c>
      <c r="GA28" s="96">
        <f>'Production Cost Summary'!$C$13/' Margin Analysis'!FZ28</f>
        <v>3.0208708784328051</v>
      </c>
      <c r="GB28" s="98">
        <f>'Production Cost Summary'!$D$13/' Margin Analysis'!FZ28</f>
        <v>5.0957237874234691</v>
      </c>
      <c r="GC28" s="186">
        <f t="shared" si="144"/>
        <v>3.1719144223544453</v>
      </c>
      <c r="GD28" s="187">
        <f t="shared" si="145"/>
        <v>5.3505099767946431</v>
      </c>
      <c r="GE28" s="186">
        <f t="shared" si="146"/>
        <v>3.322957966276086</v>
      </c>
      <c r="GF28" s="187">
        <f t="shared" si="147"/>
        <v>5.6052961661658163</v>
      </c>
      <c r="GG28" s="186">
        <f t="shared" si="148"/>
        <v>3.4740015101977257</v>
      </c>
      <c r="GH28" s="187">
        <f t="shared" si="149"/>
        <v>5.8600823555369894</v>
      </c>
      <c r="GI28" s="186">
        <f t="shared" si="150"/>
        <v>3.625045054119366</v>
      </c>
      <c r="GJ28" s="187">
        <f t="shared" si="151"/>
        <v>6.1148685449081626</v>
      </c>
      <c r="GK28" s="186">
        <f t="shared" si="152"/>
        <v>3.7760885980410066</v>
      </c>
      <c r="GL28" s="187">
        <f t="shared" si="153"/>
        <v>6.3696547342793366</v>
      </c>
      <c r="GM28" s="186">
        <f t="shared" si="154"/>
        <v>3.9271321419626468</v>
      </c>
      <c r="GN28" s="187">
        <f t="shared" si="155"/>
        <v>6.6244409236505097</v>
      </c>
      <c r="GO28" s="186">
        <f t="shared" si="156"/>
        <v>4.078175685884287</v>
      </c>
      <c r="GP28" s="187">
        <f t="shared" si="157"/>
        <v>6.8792271130216838</v>
      </c>
      <c r="GQ28" s="188">
        <f t="shared" si="158"/>
        <v>4.2292192298059268</v>
      </c>
      <c r="GR28" s="187">
        <f t="shared" si="159"/>
        <v>7.134013302392856</v>
      </c>
      <c r="GT28" s="156">
        <f t="shared" si="346"/>
        <v>92.145712677534348</v>
      </c>
      <c r="GU28" s="96">
        <f>'Production Cost Summary'!$C$14/' Margin Analysis'!GT28</f>
        <v>3.3038607131444264</v>
      </c>
      <c r="GV28" s="98">
        <f>'Production Cost Summary'!$D$14/' Margin Analysis'!GT28</f>
        <v>5.3787136221350904</v>
      </c>
      <c r="GW28" s="186">
        <f t="shared" si="160"/>
        <v>3.469053748801648</v>
      </c>
      <c r="GX28" s="187">
        <f t="shared" si="161"/>
        <v>5.6476493032418453</v>
      </c>
      <c r="GY28" s="186">
        <f t="shared" si="162"/>
        <v>3.6342467844588695</v>
      </c>
      <c r="GZ28" s="187">
        <f t="shared" si="163"/>
        <v>5.9165849843486003</v>
      </c>
      <c r="HA28" s="186">
        <f t="shared" si="164"/>
        <v>3.7994398201160902</v>
      </c>
      <c r="HB28" s="187">
        <f t="shared" si="165"/>
        <v>6.1855206654553534</v>
      </c>
      <c r="HC28" s="186">
        <f t="shared" si="166"/>
        <v>3.9646328557733117</v>
      </c>
      <c r="HD28" s="187">
        <f t="shared" si="167"/>
        <v>6.4544563465621083</v>
      </c>
      <c r="HE28" s="186">
        <f t="shared" si="168"/>
        <v>4.1298258914305332</v>
      </c>
      <c r="HF28" s="187">
        <f t="shared" si="169"/>
        <v>6.7233920276688632</v>
      </c>
      <c r="HG28" s="186">
        <f t="shared" si="170"/>
        <v>4.2950189270877548</v>
      </c>
      <c r="HH28" s="187">
        <f t="shared" si="171"/>
        <v>6.9923277087756182</v>
      </c>
      <c r="HI28" s="186">
        <f t="shared" si="172"/>
        <v>4.4602119627449763</v>
      </c>
      <c r="HJ28" s="187">
        <f t="shared" si="173"/>
        <v>7.2612633898823722</v>
      </c>
      <c r="HK28" s="188">
        <f t="shared" si="174"/>
        <v>4.625404998402197</v>
      </c>
      <c r="HL28" s="187">
        <f t="shared" si="175"/>
        <v>7.5301990709891262</v>
      </c>
      <c r="HN28" s="156">
        <f t="shared" si="347"/>
        <v>86.002665165698744</v>
      </c>
      <c r="HO28" s="96">
        <f>'Production Cost Summary'!$C$15/' Margin Analysis'!HN28</f>
        <v>3.9562494876694161</v>
      </c>
      <c r="HP28" s="98">
        <f>'Production Cost Summary'!$D$15/' Margin Analysis'!HN28</f>
        <v>6.1793061758736991</v>
      </c>
      <c r="HQ28" s="186">
        <f t="shared" si="176"/>
        <v>4.1540619620528867</v>
      </c>
      <c r="HR28" s="187">
        <f t="shared" si="177"/>
        <v>6.4882714846673846</v>
      </c>
      <c r="HS28" s="186">
        <f t="shared" si="178"/>
        <v>4.3518744364363577</v>
      </c>
      <c r="HT28" s="187">
        <f t="shared" si="179"/>
        <v>6.79723679346107</v>
      </c>
      <c r="HU28" s="186">
        <f t="shared" si="180"/>
        <v>4.5496869108198279</v>
      </c>
      <c r="HV28" s="187">
        <f t="shared" si="181"/>
        <v>7.1062021022547537</v>
      </c>
      <c r="HW28" s="186">
        <f t="shared" si="182"/>
        <v>4.7474993852032989</v>
      </c>
      <c r="HX28" s="187">
        <f t="shared" si="183"/>
        <v>7.4151674110484382</v>
      </c>
      <c r="HY28" s="186">
        <f t="shared" si="184"/>
        <v>4.94531185958677</v>
      </c>
      <c r="HZ28" s="187">
        <f t="shared" si="185"/>
        <v>7.7241327198421237</v>
      </c>
      <c r="IA28" s="186">
        <f t="shared" si="186"/>
        <v>5.143124333970241</v>
      </c>
      <c r="IB28" s="187">
        <f t="shared" si="187"/>
        <v>8.0330980286358091</v>
      </c>
      <c r="IC28" s="186">
        <f t="shared" si="188"/>
        <v>5.3409368083537121</v>
      </c>
      <c r="ID28" s="187">
        <f t="shared" si="189"/>
        <v>8.3420633374294937</v>
      </c>
      <c r="IE28" s="188">
        <f t="shared" si="190"/>
        <v>5.5387492827371823</v>
      </c>
      <c r="IF28" s="187">
        <f t="shared" si="191"/>
        <v>8.6510286462231782</v>
      </c>
      <c r="IH28" s="156">
        <f t="shared" si="348"/>
        <v>46.072856338767174</v>
      </c>
      <c r="II28" s="96">
        <f>'Production Cost Summary'!$C$16/' Margin Analysis'!IH28</f>
        <v>5.8626623453497748</v>
      </c>
      <c r="IJ28" s="98">
        <f>'Production Cost Summary'!$D$16/' Margin Analysis'!IH28</f>
        <v>10.012368163331102</v>
      </c>
      <c r="IK28" s="186">
        <f t="shared" si="192"/>
        <v>6.155795462617264</v>
      </c>
      <c r="IL28" s="187">
        <f t="shared" si="193"/>
        <v>10.512986571497658</v>
      </c>
      <c r="IM28" s="186">
        <f t="shared" si="194"/>
        <v>6.4489285798847531</v>
      </c>
      <c r="IN28" s="187">
        <f t="shared" si="195"/>
        <v>11.013604979664214</v>
      </c>
      <c r="IO28" s="186">
        <f t="shared" si="196"/>
        <v>6.7420616971522405</v>
      </c>
      <c r="IP28" s="187">
        <f t="shared" si="197"/>
        <v>11.514223387830766</v>
      </c>
      <c r="IQ28" s="186">
        <f t="shared" si="198"/>
        <v>7.0351948144197296</v>
      </c>
      <c r="IR28" s="187">
        <f t="shared" si="199"/>
        <v>12.014841795997322</v>
      </c>
      <c r="IS28" s="186">
        <f t="shared" si="200"/>
        <v>7.3283279316872187</v>
      </c>
      <c r="IT28" s="187">
        <f t="shared" si="201"/>
        <v>12.515460204163878</v>
      </c>
      <c r="IU28" s="186">
        <f t="shared" si="202"/>
        <v>7.6214610489547079</v>
      </c>
      <c r="IV28" s="187">
        <f t="shared" si="203"/>
        <v>13.016078612330434</v>
      </c>
      <c r="IW28" s="186">
        <f t="shared" si="204"/>
        <v>7.9145941662221961</v>
      </c>
      <c r="IX28" s="187">
        <f t="shared" si="205"/>
        <v>13.516697020496988</v>
      </c>
      <c r="IY28" s="188">
        <f t="shared" si="206"/>
        <v>8.2077272834896835</v>
      </c>
      <c r="IZ28" s="187">
        <f t="shared" si="207"/>
        <v>14.017315428663542</v>
      </c>
      <c r="JB28" s="156">
        <f t="shared" si="349"/>
        <v>86.002665165698744</v>
      </c>
      <c r="JC28" s="96">
        <f>'Production Cost Summary'!$C$17/' Margin Analysis'!JB28</f>
        <v>3.824716354618189</v>
      </c>
      <c r="JD28" s="98">
        <f>'Production Cost Summary'!$D$17/' Margin Analysis'!JB28</f>
        <v>6.0477730428224721</v>
      </c>
      <c r="JE28" s="186">
        <f t="shared" si="208"/>
        <v>4.015952172349099</v>
      </c>
      <c r="JF28" s="187">
        <f t="shared" si="209"/>
        <v>6.3501616949635959</v>
      </c>
      <c r="JG28" s="186">
        <f t="shared" si="210"/>
        <v>4.2071879900800084</v>
      </c>
      <c r="JH28" s="187">
        <f t="shared" si="211"/>
        <v>6.6525503471047198</v>
      </c>
      <c r="JI28" s="186">
        <f t="shared" si="212"/>
        <v>4.398423807810917</v>
      </c>
      <c r="JJ28" s="187">
        <f t="shared" si="213"/>
        <v>6.9549389992458419</v>
      </c>
      <c r="JK28" s="186">
        <f t="shared" si="214"/>
        <v>4.5896596255418265</v>
      </c>
      <c r="JL28" s="187">
        <f t="shared" si="215"/>
        <v>7.2573276513869658</v>
      </c>
      <c r="JM28" s="186">
        <f t="shared" si="216"/>
        <v>4.780895443272736</v>
      </c>
      <c r="JN28" s="187">
        <f t="shared" si="217"/>
        <v>7.5597163035280897</v>
      </c>
      <c r="JO28" s="186">
        <f t="shared" si="218"/>
        <v>4.9721312610036463</v>
      </c>
      <c r="JP28" s="187">
        <f t="shared" si="219"/>
        <v>7.8621049556692144</v>
      </c>
      <c r="JQ28" s="186">
        <f t="shared" si="220"/>
        <v>5.1633670787345558</v>
      </c>
      <c r="JR28" s="187">
        <f t="shared" si="221"/>
        <v>8.1644936078103374</v>
      </c>
      <c r="JS28" s="188">
        <f t="shared" si="222"/>
        <v>5.3546028964654644</v>
      </c>
      <c r="JT28" s="187">
        <f t="shared" si="223"/>
        <v>8.4668822599514595</v>
      </c>
      <c r="JV28" s="156">
        <f t="shared" si="350"/>
        <v>2150.0666291424691</v>
      </c>
      <c r="JW28" s="96">
        <f>'Production Cost Summary'!$C$18/' Margin Analysis'!JV28</f>
        <v>0.13175174720654176</v>
      </c>
      <c r="JX28" s="98">
        <f>'Production Cost Summary'!$D$18/' Margin Analysis'!JV28</f>
        <v>0.22067401473471301</v>
      </c>
      <c r="JY28" s="186">
        <f t="shared" si="224"/>
        <v>0.13833933456686887</v>
      </c>
      <c r="JZ28" s="187">
        <f t="shared" si="225"/>
        <v>0.23170771547144867</v>
      </c>
      <c r="KA28" s="186">
        <f t="shared" si="226"/>
        <v>0.14492692192719595</v>
      </c>
      <c r="KB28" s="187">
        <f t="shared" si="227"/>
        <v>0.24274141620818435</v>
      </c>
      <c r="KC28" s="186">
        <f t="shared" si="228"/>
        <v>0.151514509287523</v>
      </c>
      <c r="KD28" s="187">
        <f t="shared" si="229"/>
        <v>0.25377511694491994</v>
      </c>
      <c r="KE28" s="186">
        <f t="shared" si="230"/>
        <v>0.1581020966478501</v>
      </c>
      <c r="KF28" s="187">
        <f t="shared" si="231"/>
        <v>0.26480881768165559</v>
      </c>
      <c r="KG28" s="186">
        <f t="shared" si="232"/>
        <v>0.16468968400817718</v>
      </c>
      <c r="KH28" s="187">
        <f t="shared" si="233"/>
        <v>0.27584251841839125</v>
      </c>
      <c r="KI28" s="186">
        <f t="shared" si="234"/>
        <v>0.17127727136850429</v>
      </c>
      <c r="KJ28" s="187">
        <f t="shared" si="235"/>
        <v>0.28687621915512695</v>
      </c>
      <c r="KK28" s="186">
        <f t="shared" si="236"/>
        <v>0.1778648587288314</v>
      </c>
      <c r="KL28" s="187">
        <f t="shared" si="237"/>
        <v>0.29790991989186261</v>
      </c>
      <c r="KM28" s="188">
        <f t="shared" si="238"/>
        <v>0.18445244608915845</v>
      </c>
      <c r="KN28" s="187">
        <f t="shared" si="239"/>
        <v>0.3089436206285982</v>
      </c>
      <c r="KP28" s="156">
        <f t="shared" si="351"/>
        <v>2150.0666291424691</v>
      </c>
      <c r="KQ28" s="96">
        <f>'Production Cost Summary'!$C$19/' Margin Analysis'!KP28</f>
        <v>0.14771860820270177</v>
      </c>
      <c r="KR28" s="98">
        <f>'Production Cost Summary'!$D$19/' Margin Analysis'!KP28</f>
        <v>0.23664087573087303</v>
      </c>
      <c r="KS28" s="186">
        <f t="shared" si="240"/>
        <v>0.15510453861283688</v>
      </c>
      <c r="KT28" s="187">
        <f t="shared" si="241"/>
        <v>0.24847291951741668</v>
      </c>
      <c r="KU28" s="186">
        <f t="shared" si="242"/>
        <v>0.16249046902297196</v>
      </c>
      <c r="KV28" s="187">
        <f t="shared" si="243"/>
        <v>0.26030496330396036</v>
      </c>
      <c r="KW28" s="186">
        <f t="shared" si="244"/>
        <v>0.16987639943310703</v>
      </c>
      <c r="KX28" s="187">
        <f t="shared" si="245"/>
        <v>0.27213700709050398</v>
      </c>
      <c r="KY28" s="186">
        <f t="shared" si="246"/>
        <v>0.17726232984324211</v>
      </c>
      <c r="KZ28" s="187">
        <f t="shared" si="247"/>
        <v>0.2839690508770476</v>
      </c>
      <c r="LA28" s="186">
        <f t="shared" si="248"/>
        <v>0.18464826025337722</v>
      </c>
      <c r="LB28" s="187">
        <f t="shared" si="249"/>
        <v>0.29580109466359128</v>
      </c>
      <c r="LC28" s="186">
        <f t="shared" si="250"/>
        <v>0.19203419066351232</v>
      </c>
      <c r="LD28" s="187">
        <f t="shared" si="251"/>
        <v>0.30763313845013496</v>
      </c>
      <c r="LE28" s="186">
        <f t="shared" si="252"/>
        <v>0.1994201210736474</v>
      </c>
      <c r="LF28" s="187">
        <f t="shared" si="253"/>
        <v>0.31946518223667864</v>
      </c>
      <c r="LG28" s="188">
        <f t="shared" si="254"/>
        <v>0.20680605148378248</v>
      </c>
      <c r="LH28" s="187">
        <f t="shared" si="255"/>
        <v>0.3312972260232222</v>
      </c>
      <c r="LJ28" s="156">
        <f t="shared" si="352"/>
        <v>2150.0666291424691</v>
      </c>
      <c r="LK28" s="96">
        <f>'Production Cost Summary'!$C$20/' Margin Analysis'!LJ28</f>
        <v>0.14568857809068572</v>
      </c>
      <c r="LL28" s="98">
        <f>'Production Cost Summary'!$D$20/' Margin Analysis'!LJ28</f>
        <v>0.23461084561885698</v>
      </c>
      <c r="LM28" s="186">
        <f t="shared" si="256"/>
        <v>0.15297300699522001</v>
      </c>
      <c r="LN28" s="187">
        <f t="shared" si="257"/>
        <v>0.24634138789979984</v>
      </c>
      <c r="LO28" s="186">
        <f t="shared" si="258"/>
        <v>0.1602574358997543</v>
      </c>
      <c r="LP28" s="187">
        <f t="shared" si="259"/>
        <v>0.2580719301807427</v>
      </c>
      <c r="LQ28" s="186">
        <f t="shared" si="260"/>
        <v>0.16754186480428856</v>
      </c>
      <c r="LR28" s="187">
        <f t="shared" si="261"/>
        <v>0.26980247246168548</v>
      </c>
      <c r="LS28" s="186">
        <f t="shared" si="262"/>
        <v>0.17482629370882286</v>
      </c>
      <c r="LT28" s="187">
        <f t="shared" si="263"/>
        <v>0.28153301474262837</v>
      </c>
      <c r="LU28" s="186">
        <f t="shared" si="264"/>
        <v>0.18211072261335715</v>
      </c>
      <c r="LV28" s="187">
        <f t="shared" si="265"/>
        <v>0.29326355702357121</v>
      </c>
      <c r="LW28" s="186">
        <f t="shared" si="266"/>
        <v>0.18939515151789144</v>
      </c>
      <c r="LX28" s="187">
        <f t="shared" si="267"/>
        <v>0.3049940993045141</v>
      </c>
      <c r="LY28" s="186">
        <f t="shared" si="268"/>
        <v>0.19667958042242573</v>
      </c>
      <c r="LZ28" s="187">
        <f t="shared" si="269"/>
        <v>0.31672464158545693</v>
      </c>
      <c r="MA28" s="188">
        <f t="shared" si="270"/>
        <v>0.20396400932695999</v>
      </c>
      <c r="MB28" s="187">
        <f t="shared" si="271"/>
        <v>0.32845518386639977</v>
      </c>
      <c r="MD28" s="156">
        <f t="shared" si="353"/>
        <v>76.788093897945316</v>
      </c>
      <c r="ME28" s="96">
        <f>'Production Cost Summary'!$C$21/' Margin Analysis'!MD28</f>
        <v>4.0920967307460154</v>
      </c>
      <c r="MF28" s="98">
        <f>'Production Cost Summary'!$D$21/' Margin Analysis'!MD28</f>
        <v>6.5819202215348103</v>
      </c>
      <c r="MG28" s="186">
        <f t="shared" si="272"/>
        <v>4.296701567283316</v>
      </c>
      <c r="MH28" s="187">
        <f t="shared" si="273"/>
        <v>6.9110162326115514</v>
      </c>
      <c r="MI28" s="186">
        <f t="shared" si="274"/>
        <v>4.5013064038206174</v>
      </c>
      <c r="MJ28" s="187">
        <f t="shared" si="275"/>
        <v>7.2401122436882916</v>
      </c>
      <c r="MK28" s="186">
        <f t="shared" si="276"/>
        <v>4.7059112403579171</v>
      </c>
      <c r="ML28" s="187">
        <f t="shared" si="277"/>
        <v>7.569208254765031</v>
      </c>
      <c r="MM28" s="186">
        <f t="shared" si="278"/>
        <v>4.9105160768952185</v>
      </c>
      <c r="MN28" s="187">
        <f t="shared" si="279"/>
        <v>7.8983042658417721</v>
      </c>
      <c r="MO28" s="186">
        <f t="shared" si="280"/>
        <v>5.1151209134325191</v>
      </c>
      <c r="MP28" s="187">
        <f t="shared" si="281"/>
        <v>8.2274002769185124</v>
      </c>
      <c r="MQ28" s="186">
        <f t="shared" si="282"/>
        <v>5.3197257499698205</v>
      </c>
      <c r="MR28" s="187">
        <f t="shared" si="283"/>
        <v>8.5564962879952535</v>
      </c>
      <c r="MS28" s="186">
        <f t="shared" si="284"/>
        <v>5.5243305865071211</v>
      </c>
      <c r="MT28" s="187">
        <f t="shared" si="285"/>
        <v>8.8855922990719947</v>
      </c>
      <c r="MU28" s="188">
        <f t="shared" si="286"/>
        <v>5.7289354230444216</v>
      </c>
      <c r="MV28" s="187">
        <f t="shared" si="287"/>
        <v>9.214688310148734</v>
      </c>
      <c r="MX28" s="156">
        <f t="shared" si="354"/>
        <v>2150.0666291424691</v>
      </c>
      <c r="MY28" s="96">
        <f>'Production Cost Summary'!$C$22/' Margin Analysis'!MX28</f>
        <v>0.15917403924198231</v>
      </c>
      <c r="MZ28" s="98">
        <f>'Production Cost Summary'!$D$22/' Margin Analysis'!MX28</f>
        <v>0.24809630677015362</v>
      </c>
      <c r="NA28" s="186">
        <f t="shared" si="288"/>
        <v>0.16713274120408145</v>
      </c>
      <c r="NB28" s="187">
        <f t="shared" si="289"/>
        <v>0.26050112210866133</v>
      </c>
      <c r="NC28" s="186">
        <f t="shared" si="290"/>
        <v>0.17509144316618055</v>
      </c>
      <c r="ND28" s="187">
        <f t="shared" si="291"/>
        <v>0.27290593744716901</v>
      </c>
      <c r="NE28" s="186">
        <f t="shared" si="292"/>
        <v>0.18305014512827963</v>
      </c>
      <c r="NF28" s="187">
        <f t="shared" si="293"/>
        <v>0.28531075278567664</v>
      </c>
      <c r="NG28" s="186">
        <f t="shared" si="294"/>
        <v>0.19100884709037877</v>
      </c>
      <c r="NH28" s="187">
        <f t="shared" si="295"/>
        <v>0.29771556812418432</v>
      </c>
      <c r="NI28" s="186">
        <f t="shared" si="296"/>
        <v>0.19896754905247788</v>
      </c>
      <c r="NJ28" s="187">
        <f t="shared" si="297"/>
        <v>0.31012038346269205</v>
      </c>
      <c r="NK28" s="186">
        <f t="shared" si="298"/>
        <v>0.20692625101457701</v>
      </c>
      <c r="NL28" s="187">
        <f t="shared" si="299"/>
        <v>0.32252519880119973</v>
      </c>
      <c r="NM28" s="186">
        <f t="shared" si="300"/>
        <v>0.21488495297667615</v>
      </c>
      <c r="NN28" s="187">
        <f t="shared" si="301"/>
        <v>0.33493001413970741</v>
      </c>
      <c r="NO28" s="188">
        <f t="shared" si="302"/>
        <v>0.22284365493877523</v>
      </c>
      <c r="NP28" s="187">
        <f t="shared" si="303"/>
        <v>0.34733482947821503</v>
      </c>
      <c r="NR28" s="156">
        <f t="shared" si="355"/>
        <v>1842.9142535506876</v>
      </c>
      <c r="NS28" s="96">
        <f>'Production Cost Summary'!$C$23/' Margin Analysis'!NR28</f>
        <v>0.16376206294922949</v>
      </c>
      <c r="NT28" s="98">
        <f>'Production Cost Summary'!$D$23/' Margin Analysis'!NR28</f>
        <v>0.26750470839876261</v>
      </c>
      <c r="NU28" s="186">
        <f t="shared" si="304"/>
        <v>0.17195016609669098</v>
      </c>
      <c r="NV28" s="187">
        <f t="shared" si="305"/>
        <v>0.28087994381870074</v>
      </c>
      <c r="NW28" s="186">
        <f t="shared" si="306"/>
        <v>0.18013826924415244</v>
      </c>
      <c r="NX28" s="187">
        <f t="shared" si="307"/>
        <v>0.29425517923863892</v>
      </c>
      <c r="NY28" s="186">
        <f t="shared" si="308"/>
        <v>0.1883263723916139</v>
      </c>
      <c r="NZ28" s="187">
        <f t="shared" si="309"/>
        <v>0.30763041465857699</v>
      </c>
      <c r="OA28" s="186">
        <f t="shared" si="310"/>
        <v>0.19651447553907539</v>
      </c>
      <c r="OB28" s="187">
        <f t="shared" si="311"/>
        <v>0.32100565007851511</v>
      </c>
      <c r="OC28" s="186">
        <f t="shared" si="312"/>
        <v>0.20470257868653685</v>
      </c>
      <c r="OD28" s="187">
        <f t="shared" si="313"/>
        <v>0.33438088549845324</v>
      </c>
      <c r="OE28" s="186">
        <f t="shared" si="314"/>
        <v>0.21289068183399834</v>
      </c>
      <c r="OF28" s="187">
        <f t="shared" si="315"/>
        <v>0.34775612091839142</v>
      </c>
      <c r="OG28" s="186">
        <f t="shared" si="316"/>
        <v>0.22107878498145983</v>
      </c>
      <c r="OH28" s="187">
        <f t="shared" si="317"/>
        <v>0.36113135633832955</v>
      </c>
      <c r="OI28" s="188">
        <f t="shared" si="318"/>
        <v>0.22926688812892126</v>
      </c>
      <c r="OJ28" s="187">
        <f t="shared" si="319"/>
        <v>0.37450659175826762</v>
      </c>
      <c r="OL28" s="156">
        <f t="shared" si="356"/>
        <v>1228.6095023671251</v>
      </c>
      <c r="OM28" s="96">
        <f>'Production Cost Summary'!$C$24/' Margin Analysis'!OL28</f>
        <v>0.23924348577288451</v>
      </c>
      <c r="ON28" s="98">
        <f>'Production Cost Summary'!$D$24/' Margin Analysis'!OL28</f>
        <v>0.39485745394718424</v>
      </c>
      <c r="OO28" s="186">
        <f t="shared" si="320"/>
        <v>0.25120566006152872</v>
      </c>
      <c r="OP28" s="187">
        <f t="shared" si="321"/>
        <v>0.41460032664454349</v>
      </c>
      <c r="OQ28" s="186">
        <f t="shared" si="322"/>
        <v>0.26316783435017299</v>
      </c>
      <c r="OR28" s="187">
        <f t="shared" si="323"/>
        <v>0.43434319934190269</v>
      </c>
      <c r="OS28" s="186">
        <f t="shared" si="324"/>
        <v>0.27513000863881715</v>
      </c>
      <c r="OT28" s="187">
        <f t="shared" si="325"/>
        <v>0.45408607203926182</v>
      </c>
      <c r="OU28" s="186">
        <f t="shared" si="326"/>
        <v>0.28709218292746141</v>
      </c>
      <c r="OV28" s="187">
        <f t="shared" si="327"/>
        <v>0.47382894473662107</v>
      </c>
      <c r="OW28" s="186">
        <f t="shared" si="328"/>
        <v>0.29905435721610563</v>
      </c>
      <c r="OX28" s="187">
        <f t="shared" si="329"/>
        <v>0.49357181743398032</v>
      </c>
      <c r="OY28" s="186">
        <f t="shared" si="330"/>
        <v>0.31101653150474989</v>
      </c>
      <c r="OZ28" s="187">
        <f t="shared" si="331"/>
        <v>0.51331469013133957</v>
      </c>
      <c r="PA28" s="186">
        <f t="shared" si="332"/>
        <v>0.32297870579339411</v>
      </c>
      <c r="PB28" s="187">
        <f t="shared" si="333"/>
        <v>0.53305756282869876</v>
      </c>
      <c r="PC28" s="188">
        <f t="shared" si="334"/>
        <v>0.33494088008203832</v>
      </c>
      <c r="PD28" s="187">
        <f t="shared" si="335"/>
        <v>0.55280043552605795</v>
      </c>
    </row>
    <row r="29" spans="2:420" ht="26" thickBot="1" x14ac:dyDescent="0.8">
      <c r="B29" s="155">
        <f t="shared" si="336"/>
        <v>64.501998874274065</v>
      </c>
      <c r="C29" s="92">
        <f>'Production Cost Summary'!$C$4/' Margin Analysis'!B29</f>
        <v>6.1988311521841961</v>
      </c>
      <c r="D29" s="169">
        <f>'Production Cost Summary'!$D$4/' Margin Analysis'!B29</f>
        <v>9.1629067364565735</v>
      </c>
      <c r="E29" s="171">
        <f t="shared" si="0"/>
        <v>6.5087727097934058</v>
      </c>
      <c r="F29" s="172">
        <f t="shared" si="1"/>
        <v>9.6210520732794027</v>
      </c>
      <c r="G29" s="171">
        <f t="shared" si="2"/>
        <v>6.8187142674026164</v>
      </c>
      <c r="H29" s="172">
        <f t="shared" si="3"/>
        <v>10.079197410102232</v>
      </c>
      <c r="I29" s="171">
        <f t="shared" si="4"/>
        <v>7.1286558250118253</v>
      </c>
      <c r="J29" s="172">
        <f t="shared" si="5"/>
        <v>10.537342746925059</v>
      </c>
      <c r="K29" s="171">
        <f t="shared" si="6"/>
        <v>7.438597382621035</v>
      </c>
      <c r="L29" s="172">
        <f t="shared" si="7"/>
        <v>10.995488083747889</v>
      </c>
      <c r="M29" s="171">
        <f t="shared" si="8"/>
        <v>7.7485389402302456</v>
      </c>
      <c r="N29" s="172">
        <f t="shared" si="9"/>
        <v>11.453633420570718</v>
      </c>
      <c r="O29" s="171">
        <f t="shared" si="10"/>
        <v>8.0584804978394544</v>
      </c>
      <c r="P29" s="172">
        <f t="shared" si="11"/>
        <v>11.911778757393545</v>
      </c>
      <c r="Q29" s="171">
        <f t="shared" si="12"/>
        <v>8.368422055448665</v>
      </c>
      <c r="R29" s="172">
        <f t="shared" si="13"/>
        <v>12.369924094216374</v>
      </c>
      <c r="S29" s="173">
        <f t="shared" si="14"/>
        <v>8.6783636130578738</v>
      </c>
      <c r="T29" s="172">
        <f t="shared" si="15"/>
        <v>12.828069431039202</v>
      </c>
      <c r="V29" s="155">
        <f t="shared" si="337"/>
        <v>90.302798423983688</v>
      </c>
      <c r="W29" s="92">
        <f>'Production Cost Summary'!$C$5/' Margin Analysis'!V29</f>
        <v>3.7098817073981545</v>
      </c>
      <c r="X29" s="94">
        <f>'Production Cost Summary'!$D$5/' Margin Analysis'!V29</f>
        <v>5.8270785533069942</v>
      </c>
      <c r="Y29" s="171">
        <f t="shared" si="16"/>
        <v>3.8953757927680623</v>
      </c>
      <c r="Z29" s="172">
        <f t="shared" si="17"/>
        <v>6.118432480972344</v>
      </c>
      <c r="AA29" s="171">
        <f t="shared" si="18"/>
        <v>4.0808698781379702</v>
      </c>
      <c r="AB29" s="172">
        <f t="shared" si="19"/>
        <v>6.4097864086376939</v>
      </c>
      <c r="AC29" s="171">
        <f t="shared" si="20"/>
        <v>4.2663639635078772</v>
      </c>
      <c r="AD29" s="172">
        <f t="shared" si="21"/>
        <v>6.7011403363030428</v>
      </c>
      <c r="AE29" s="171">
        <f t="shared" si="22"/>
        <v>4.451858048877785</v>
      </c>
      <c r="AF29" s="172">
        <f t="shared" si="23"/>
        <v>6.9924942639683927</v>
      </c>
      <c r="AG29" s="171">
        <f t="shared" si="24"/>
        <v>4.6373521342476929</v>
      </c>
      <c r="AH29" s="172">
        <f t="shared" si="25"/>
        <v>7.2838481916337425</v>
      </c>
      <c r="AI29" s="171">
        <f t="shared" si="26"/>
        <v>4.8228462196176007</v>
      </c>
      <c r="AJ29" s="172">
        <f t="shared" si="27"/>
        <v>7.5752021192990924</v>
      </c>
      <c r="AK29" s="171">
        <f t="shared" si="28"/>
        <v>5.0083403049875086</v>
      </c>
      <c r="AL29" s="172">
        <f t="shared" si="29"/>
        <v>7.8665560469644431</v>
      </c>
      <c r="AM29" s="173">
        <f t="shared" si="30"/>
        <v>5.1938343903574156</v>
      </c>
      <c r="AN29" s="172">
        <f t="shared" si="31"/>
        <v>8.1579099746297921</v>
      </c>
      <c r="AP29" s="155">
        <f t="shared" si="338"/>
        <v>64.501998874274065</v>
      </c>
      <c r="AQ29" s="92">
        <f>'Production Cost Summary'!$C$6/' Margin Analysis'!AP29</f>
        <v>4.4662615892187292</v>
      </c>
      <c r="AR29" s="94">
        <f>'Production Cost Summary'!$D$6/' Margin Analysis'!AP29</f>
        <v>7.4303371734911048</v>
      </c>
      <c r="AS29" s="171">
        <f t="shared" si="32"/>
        <v>4.6895746686796658</v>
      </c>
      <c r="AT29" s="172">
        <f t="shared" si="33"/>
        <v>7.80185403216566</v>
      </c>
      <c r="AU29" s="171">
        <f t="shared" si="34"/>
        <v>4.9128877481406024</v>
      </c>
      <c r="AV29" s="172">
        <f t="shared" si="35"/>
        <v>8.1733708908402161</v>
      </c>
      <c r="AW29" s="171">
        <f t="shared" si="36"/>
        <v>5.1362008276015381</v>
      </c>
      <c r="AX29" s="172">
        <f t="shared" si="37"/>
        <v>8.5448877495147695</v>
      </c>
      <c r="AY29" s="171">
        <f t="shared" si="38"/>
        <v>5.3595139070624747</v>
      </c>
      <c r="AZ29" s="172">
        <f t="shared" si="39"/>
        <v>8.9164046081893247</v>
      </c>
      <c r="BA29" s="171">
        <f t="shared" si="40"/>
        <v>5.5828269865234113</v>
      </c>
      <c r="BB29" s="172">
        <f t="shared" si="41"/>
        <v>9.2879214668638816</v>
      </c>
      <c r="BC29" s="171">
        <f t="shared" si="42"/>
        <v>5.8061400659843478</v>
      </c>
      <c r="BD29" s="172">
        <f t="shared" si="43"/>
        <v>9.6594383255384368</v>
      </c>
      <c r="BE29" s="171">
        <f t="shared" si="44"/>
        <v>6.0294531454452844</v>
      </c>
      <c r="BF29" s="172">
        <f t="shared" si="45"/>
        <v>10.030955184212992</v>
      </c>
      <c r="BG29" s="173">
        <f t="shared" si="46"/>
        <v>6.2527662249062201</v>
      </c>
      <c r="BH29" s="172">
        <f t="shared" si="47"/>
        <v>10.402472042887545</v>
      </c>
      <c r="BJ29" s="155">
        <f t="shared" si="339"/>
        <v>187.05579673539478</v>
      </c>
      <c r="BK29" s="92">
        <f>'Production Cost Summary'!$C$7/' Margin Analysis'!BJ29</f>
        <v>1.5817569151227169</v>
      </c>
      <c r="BL29" s="94">
        <f>'Production Cost Summary'!$D$7/' Margin Analysis'!BJ29</f>
        <v>2.6053573773465635</v>
      </c>
      <c r="BM29" s="171">
        <f t="shared" si="48"/>
        <v>1.6608447608788528</v>
      </c>
      <c r="BN29" s="172">
        <f t="shared" si="49"/>
        <v>2.7356252462138917</v>
      </c>
      <c r="BO29" s="171">
        <f t="shared" si="50"/>
        <v>1.7399326066349887</v>
      </c>
      <c r="BP29" s="172">
        <f t="shared" si="51"/>
        <v>2.8658931150812199</v>
      </c>
      <c r="BQ29" s="171">
        <f t="shared" si="52"/>
        <v>1.8190204523911242</v>
      </c>
      <c r="BR29" s="172">
        <f t="shared" si="53"/>
        <v>2.9961609839485477</v>
      </c>
      <c r="BS29" s="171">
        <f t="shared" si="54"/>
        <v>1.8981082981472601</v>
      </c>
      <c r="BT29" s="172">
        <f t="shared" si="55"/>
        <v>3.1264288528158759</v>
      </c>
      <c r="BU29" s="171">
        <f t="shared" si="56"/>
        <v>1.977196143903396</v>
      </c>
      <c r="BV29" s="172">
        <f t="shared" si="57"/>
        <v>3.2566967216832046</v>
      </c>
      <c r="BW29" s="171">
        <f t="shared" si="58"/>
        <v>2.0562839896595322</v>
      </c>
      <c r="BX29" s="172">
        <f t="shared" si="59"/>
        <v>3.3869645905505328</v>
      </c>
      <c r="BY29" s="171">
        <f t="shared" si="60"/>
        <v>2.1353718354156679</v>
      </c>
      <c r="BZ29" s="172">
        <f t="shared" si="61"/>
        <v>3.517232459417861</v>
      </c>
      <c r="CA29" s="173">
        <f t="shared" si="62"/>
        <v>2.2144596811718036</v>
      </c>
      <c r="CB29" s="172">
        <f t="shared" si="63"/>
        <v>3.6475003282851888</v>
      </c>
      <c r="CD29" s="155">
        <f t="shared" si="340"/>
        <v>187.05579673539478</v>
      </c>
      <c r="CE29" s="92">
        <f>'Production Cost Summary'!$C$8/' Margin Analysis'!CD29</f>
        <v>3.1215851643773855</v>
      </c>
      <c r="CF29" s="94">
        <f>'Production Cost Summary'!$D$8/' Margin Analysis'!CD29</f>
        <v>4.1451856266012328</v>
      </c>
      <c r="CG29" s="171">
        <f t="shared" si="64"/>
        <v>3.277664422596255</v>
      </c>
      <c r="CH29" s="172">
        <f t="shared" si="65"/>
        <v>4.3524449079312948</v>
      </c>
      <c r="CI29" s="171">
        <f t="shared" si="66"/>
        <v>3.4337436808151245</v>
      </c>
      <c r="CJ29" s="172">
        <f t="shared" si="67"/>
        <v>4.5597041892613568</v>
      </c>
      <c r="CK29" s="171">
        <f t="shared" si="68"/>
        <v>3.5898229390339931</v>
      </c>
      <c r="CL29" s="172">
        <f t="shared" si="69"/>
        <v>4.766963470591417</v>
      </c>
      <c r="CM29" s="171">
        <f t="shared" si="70"/>
        <v>3.7459021972528626</v>
      </c>
      <c r="CN29" s="172">
        <f t="shared" si="71"/>
        <v>4.974222751921479</v>
      </c>
      <c r="CO29" s="171">
        <f t="shared" si="72"/>
        <v>3.901981455471732</v>
      </c>
      <c r="CP29" s="172">
        <f t="shared" si="73"/>
        <v>5.181482033251541</v>
      </c>
      <c r="CQ29" s="171">
        <f t="shared" si="74"/>
        <v>4.0580607136906011</v>
      </c>
      <c r="CR29" s="172">
        <f t="shared" si="75"/>
        <v>5.388741314581603</v>
      </c>
      <c r="CS29" s="171">
        <f t="shared" si="76"/>
        <v>4.2141399719094705</v>
      </c>
      <c r="CT29" s="172">
        <f t="shared" si="77"/>
        <v>5.596000595911665</v>
      </c>
      <c r="CU29" s="173">
        <f t="shared" si="78"/>
        <v>4.3702192301283391</v>
      </c>
      <c r="CV29" s="172">
        <f t="shared" si="79"/>
        <v>5.8032598772417252</v>
      </c>
      <c r="CX29" s="155">
        <f t="shared" si="341"/>
        <v>64.501998874274065</v>
      </c>
      <c r="CY29" s="92">
        <f>'Production Cost Summary'!$C$9/' Margin Analysis'!CX29</f>
        <v>4.5496760584429676</v>
      </c>
      <c r="CZ29" s="94">
        <f>'Production Cost Summary'!$D$9/' Margin Analysis'!CX29</f>
        <v>7.5137516427153432</v>
      </c>
      <c r="DA29" s="171">
        <f t="shared" si="80"/>
        <v>4.7771598613651163</v>
      </c>
      <c r="DB29" s="172">
        <f t="shared" si="81"/>
        <v>7.8894392248511105</v>
      </c>
      <c r="DC29" s="171">
        <f t="shared" si="82"/>
        <v>5.0046436642872649</v>
      </c>
      <c r="DD29" s="172">
        <f t="shared" si="83"/>
        <v>8.2651268069868777</v>
      </c>
      <c r="DE29" s="171">
        <f t="shared" si="84"/>
        <v>5.2321274672094127</v>
      </c>
      <c r="DF29" s="172">
        <f t="shared" si="85"/>
        <v>8.6408143891226441</v>
      </c>
      <c r="DG29" s="171">
        <f t="shared" si="86"/>
        <v>5.4596112701315613</v>
      </c>
      <c r="DH29" s="172">
        <f t="shared" si="87"/>
        <v>9.0165019712584122</v>
      </c>
      <c r="DI29" s="171">
        <f t="shared" si="88"/>
        <v>5.68709507305371</v>
      </c>
      <c r="DJ29" s="172">
        <f t="shared" si="89"/>
        <v>9.3921895533941786</v>
      </c>
      <c r="DK29" s="171">
        <f t="shared" si="90"/>
        <v>5.9145788759758577</v>
      </c>
      <c r="DL29" s="172">
        <f t="shared" si="91"/>
        <v>9.7678771355299467</v>
      </c>
      <c r="DM29" s="171">
        <f t="shared" si="92"/>
        <v>6.1420626788980064</v>
      </c>
      <c r="DN29" s="172">
        <f t="shared" si="93"/>
        <v>10.143564717665715</v>
      </c>
      <c r="DO29" s="173">
        <f t="shared" si="94"/>
        <v>6.3695464818201541</v>
      </c>
      <c r="DP29" s="172">
        <f t="shared" si="95"/>
        <v>10.519252299801479</v>
      </c>
      <c r="DR29" s="155">
        <f t="shared" si="342"/>
        <v>64.501998874274065</v>
      </c>
      <c r="DS29" s="92">
        <f>'Production Cost Summary'!$C$10/' Margin Analysis'!DR29</f>
        <v>4.6364813388640247</v>
      </c>
      <c r="DT29" s="94">
        <f>'Production Cost Summary'!$D$10/' Margin Analysis'!DR29</f>
        <v>7.6005569231364003</v>
      </c>
      <c r="DU29" s="171">
        <f t="shared" si="96"/>
        <v>4.8683054058072264</v>
      </c>
      <c r="DV29" s="172">
        <f t="shared" si="97"/>
        <v>7.9805847692932206</v>
      </c>
      <c r="DW29" s="171">
        <f t="shared" si="98"/>
        <v>5.1001294727504272</v>
      </c>
      <c r="DX29" s="172">
        <f t="shared" si="99"/>
        <v>8.3606126154500409</v>
      </c>
      <c r="DY29" s="171">
        <f t="shared" si="100"/>
        <v>5.331953539693628</v>
      </c>
      <c r="DZ29" s="172">
        <f t="shared" si="101"/>
        <v>8.7406404616068603</v>
      </c>
      <c r="EA29" s="171">
        <f t="shared" si="102"/>
        <v>5.5637776066368296</v>
      </c>
      <c r="EB29" s="172">
        <f t="shared" si="103"/>
        <v>9.1206683077636796</v>
      </c>
      <c r="EC29" s="171">
        <f t="shared" si="104"/>
        <v>5.7956016735800304</v>
      </c>
      <c r="ED29" s="172">
        <f t="shared" si="105"/>
        <v>9.5006961539205008</v>
      </c>
      <c r="EE29" s="171">
        <f t="shared" si="106"/>
        <v>6.0274257405232321</v>
      </c>
      <c r="EF29" s="172">
        <f t="shared" si="107"/>
        <v>9.8807240000773202</v>
      </c>
      <c r="EG29" s="171">
        <f t="shared" si="108"/>
        <v>6.2592498074664338</v>
      </c>
      <c r="EH29" s="172">
        <f t="shared" si="109"/>
        <v>10.260751846234141</v>
      </c>
      <c r="EI29" s="173">
        <f t="shared" si="110"/>
        <v>6.4910738744096346</v>
      </c>
      <c r="EJ29" s="172">
        <f t="shared" si="111"/>
        <v>10.640779692390959</v>
      </c>
      <c r="EL29" s="155">
        <f t="shared" si="343"/>
        <v>103.20319819883852</v>
      </c>
      <c r="EM29" s="92">
        <f>'Production Cost Summary'!$C$11/' Margin Analysis'!EL29</f>
        <v>3.5444667063052009</v>
      </c>
      <c r="EN29" s="94">
        <f>'Production Cost Summary'!$D$11/' Margin Analysis'!EL29</f>
        <v>5.3970139464754352</v>
      </c>
      <c r="EO29" s="171">
        <f t="shared" si="112"/>
        <v>3.721690041620461</v>
      </c>
      <c r="EP29" s="172">
        <f t="shared" si="113"/>
        <v>5.6668646437992072</v>
      </c>
      <c r="EQ29" s="171">
        <f t="shared" si="114"/>
        <v>3.8989133769357212</v>
      </c>
      <c r="ER29" s="172">
        <f t="shared" si="115"/>
        <v>5.9367153411229792</v>
      </c>
      <c r="ES29" s="171">
        <f t="shared" si="116"/>
        <v>4.0761367122509808</v>
      </c>
      <c r="ET29" s="172">
        <f t="shared" si="117"/>
        <v>6.2065660384467503</v>
      </c>
      <c r="EU29" s="171">
        <f t="shared" si="118"/>
        <v>4.2533600475662405</v>
      </c>
      <c r="EV29" s="172">
        <f t="shared" si="119"/>
        <v>6.4764167357705222</v>
      </c>
      <c r="EW29" s="171">
        <f t="shared" si="120"/>
        <v>4.4305833828815011</v>
      </c>
      <c r="EX29" s="172">
        <f t="shared" si="121"/>
        <v>6.7462674330942942</v>
      </c>
      <c r="EY29" s="171">
        <f t="shared" si="122"/>
        <v>4.6078067181967617</v>
      </c>
      <c r="EZ29" s="172">
        <f t="shared" si="123"/>
        <v>7.0161181304180662</v>
      </c>
      <c r="FA29" s="171">
        <f t="shared" si="124"/>
        <v>4.7850300535120214</v>
      </c>
      <c r="FB29" s="172">
        <f t="shared" si="125"/>
        <v>7.2859688277418382</v>
      </c>
      <c r="FC29" s="173">
        <f t="shared" si="126"/>
        <v>4.9622533888272811</v>
      </c>
      <c r="FD29" s="172">
        <f t="shared" si="127"/>
        <v>7.5558195250656084</v>
      </c>
      <c r="FF29" s="155">
        <f t="shared" si="344"/>
        <v>90.302798423983688</v>
      </c>
      <c r="FG29" s="92">
        <f>'Production Cost Summary'!$C$12/' Margin Analysis'!FF29</f>
        <v>3.4829551851016158</v>
      </c>
      <c r="FH29" s="94">
        <f>'Production Cost Summary'!$D$12/' Margin Analysis'!FF29</f>
        <v>5.6001520310104551</v>
      </c>
      <c r="FI29" s="171">
        <f t="shared" si="128"/>
        <v>3.6571029443566969</v>
      </c>
      <c r="FJ29" s="172">
        <f t="shared" si="129"/>
        <v>5.8801596325609777</v>
      </c>
      <c r="FK29" s="171">
        <f t="shared" si="130"/>
        <v>3.8312507036117776</v>
      </c>
      <c r="FL29" s="172">
        <f t="shared" si="131"/>
        <v>6.1601672341115012</v>
      </c>
      <c r="FM29" s="171">
        <f t="shared" si="132"/>
        <v>4.0053984628668582</v>
      </c>
      <c r="FN29" s="172">
        <f t="shared" si="133"/>
        <v>6.440174835662023</v>
      </c>
      <c r="FO29" s="171">
        <f t="shared" si="134"/>
        <v>4.1795462221219388</v>
      </c>
      <c r="FP29" s="172">
        <f t="shared" si="135"/>
        <v>6.7201824372125456</v>
      </c>
      <c r="FQ29" s="171">
        <f t="shared" si="136"/>
        <v>4.3536939813770195</v>
      </c>
      <c r="FR29" s="172">
        <f t="shared" si="137"/>
        <v>7.0001900387630691</v>
      </c>
      <c r="FS29" s="171">
        <f t="shared" si="138"/>
        <v>4.527841740632101</v>
      </c>
      <c r="FT29" s="172">
        <f t="shared" si="139"/>
        <v>7.2801976403135917</v>
      </c>
      <c r="FU29" s="171">
        <f t="shared" si="140"/>
        <v>4.7019894998871816</v>
      </c>
      <c r="FV29" s="172">
        <f t="shared" si="141"/>
        <v>7.5602052418641152</v>
      </c>
      <c r="FW29" s="173">
        <f t="shared" si="142"/>
        <v>4.8761372591422623</v>
      </c>
      <c r="FX29" s="172">
        <f t="shared" si="143"/>
        <v>7.840212843414637</v>
      </c>
      <c r="FZ29" s="155">
        <f t="shared" si="345"/>
        <v>96.752998311411076</v>
      </c>
      <c r="GA29" s="92">
        <f>'Production Cost Summary'!$C$13/' Margin Analysis'!FZ29</f>
        <v>2.8770198842217187</v>
      </c>
      <c r="GB29" s="94">
        <f>'Production Cost Summary'!$D$13/' Margin Analysis'!FZ29</f>
        <v>4.8530702737366367</v>
      </c>
      <c r="GC29" s="171">
        <f t="shared" si="144"/>
        <v>3.0208708784328047</v>
      </c>
      <c r="GD29" s="172">
        <f t="shared" si="145"/>
        <v>5.0957237874234691</v>
      </c>
      <c r="GE29" s="171">
        <f t="shared" si="146"/>
        <v>3.164721872643891</v>
      </c>
      <c r="GF29" s="172">
        <f t="shared" si="147"/>
        <v>5.3383773011103006</v>
      </c>
      <c r="GG29" s="171">
        <f t="shared" si="148"/>
        <v>3.3085728668549761</v>
      </c>
      <c r="GH29" s="172">
        <f t="shared" si="149"/>
        <v>5.5810308147971321</v>
      </c>
      <c r="GI29" s="171">
        <f t="shared" si="150"/>
        <v>3.4524238610660625</v>
      </c>
      <c r="GJ29" s="172">
        <f t="shared" si="151"/>
        <v>5.8236843284839637</v>
      </c>
      <c r="GK29" s="171">
        <f t="shared" si="152"/>
        <v>3.5962748552771484</v>
      </c>
      <c r="GL29" s="172">
        <f t="shared" si="153"/>
        <v>6.0663378421707961</v>
      </c>
      <c r="GM29" s="171">
        <f t="shared" si="154"/>
        <v>3.7401258494882343</v>
      </c>
      <c r="GN29" s="172">
        <f t="shared" si="155"/>
        <v>6.3089913558576276</v>
      </c>
      <c r="GO29" s="171">
        <f t="shared" si="156"/>
        <v>3.8839768436993207</v>
      </c>
      <c r="GP29" s="172">
        <f t="shared" si="157"/>
        <v>6.55164486954446</v>
      </c>
      <c r="GQ29" s="173">
        <f t="shared" si="158"/>
        <v>4.0278278379104062</v>
      </c>
      <c r="GR29" s="172">
        <f t="shared" si="159"/>
        <v>6.7942983832312907</v>
      </c>
      <c r="GT29" s="155">
        <f t="shared" si="346"/>
        <v>96.752998311411076</v>
      </c>
      <c r="GU29" s="92">
        <f>'Production Cost Summary'!$C$14/' Margin Analysis'!GT29</f>
        <v>3.1465340125185013</v>
      </c>
      <c r="GV29" s="94">
        <f>'Production Cost Summary'!$D$14/' Margin Analysis'!GT29</f>
        <v>5.1225844020334188</v>
      </c>
      <c r="GW29" s="171">
        <f t="shared" si="160"/>
        <v>3.3038607131444264</v>
      </c>
      <c r="GX29" s="172">
        <f t="shared" si="161"/>
        <v>5.3787136221350904</v>
      </c>
      <c r="GY29" s="171">
        <f t="shared" si="162"/>
        <v>3.4611874137703516</v>
      </c>
      <c r="GZ29" s="172">
        <f t="shared" si="163"/>
        <v>5.6348428422367611</v>
      </c>
      <c r="HA29" s="171">
        <f t="shared" si="164"/>
        <v>3.6185141143962762</v>
      </c>
      <c r="HB29" s="172">
        <f t="shared" si="165"/>
        <v>5.890972062338431</v>
      </c>
      <c r="HC29" s="171">
        <f t="shared" si="166"/>
        <v>3.7758408150222014</v>
      </c>
      <c r="HD29" s="172">
        <f t="shared" si="167"/>
        <v>6.1471012824401026</v>
      </c>
      <c r="HE29" s="171">
        <f t="shared" si="168"/>
        <v>3.9331675156481265</v>
      </c>
      <c r="HF29" s="172">
        <f t="shared" si="169"/>
        <v>6.4032305025417733</v>
      </c>
      <c r="HG29" s="171">
        <f t="shared" si="170"/>
        <v>4.0904942162740516</v>
      </c>
      <c r="HH29" s="172">
        <f t="shared" si="171"/>
        <v>6.6593597226434449</v>
      </c>
      <c r="HI29" s="171">
        <f t="shared" si="172"/>
        <v>4.2478209168999772</v>
      </c>
      <c r="HJ29" s="172">
        <f t="shared" si="173"/>
        <v>6.9154889427451156</v>
      </c>
      <c r="HK29" s="173">
        <f t="shared" si="174"/>
        <v>4.4051476175259019</v>
      </c>
      <c r="HL29" s="172">
        <f t="shared" si="175"/>
        <v>7.1716181628467854</v>
      </c>
      <c r="HN29" s="155">
        <f t="shared" si="347"/>
        <v>90.302798423983688</v>
      </c>
      <c r="HO29" s="92">
        <f>'Production Cost Summary'!$C$15/' Margin Analysis'!HN29</f>
        <v>3.7678566549232531</v>
      </c>
      <c r="HP29" s="94">
        <f>'Production Cost Summary'!$D$15/' Margin Analysis'!HN29</f>
        <v>5.8850535008320932</v>
      </c>
      <c r="HQ29" s="171">
        <f t="shared" si="176"/>
        <v>3.9562494876694161</v>
      </c>
      <c r="HR29" s="172">
        <f t="shared" si="177"/>
        <v>6.1793061758736982</v>
      </c>
      <c r="HS29" s="171">
        <f t="shared" si="178"/>
        <v>4.1446423204155787</v>
      </c>
      <c r="HT29" s="172">
        <f t="shared" si="179"/>
        <v>6.4735588509153033</v>
      </c>
      <c r="HU29" s="171">
        <f t="shared" si="180"/>
        <v>4.3330351531617408</v>
      </c>
      <c r="HV29" s="172">
        <f t="shared" si="181"/>
        <v>6.7678115259569065</v>
      </c>
      <c r="HW29" s="171">
        <f t="shared" si="182"/>
        <v>4.5214279859079038</v>
      </c>
      <c r="HX29" s="172">
        <f t="shared" si="183"/>
        <v>7.0620642009985115</v>
      </c>
      <c r="HY29" s="171">
        <f t="shared" si="184"/>
        <v>4.709820818654066</v>
      </c>
      <c r="HZ29" s="172">
        <f t="shared" si="185"/>
        <v>7.3563168760401165</v>
      </c>
      <c r="IA29" s="171">
        <f t="shared" si="186"/>
        <v>4.898213651400229</v>
      </c>
      <c r="IB29" s="172">
        <f t="shared" si="187"/>
        <v>7.6505695510817215</v>
      </c>
      <c r="IC29" s="171">
        <f t="shared" si="188"/>
        <v>5.086606484146392</v>
      </c>
      <c r="ID29" s="172">
        <f t="shared" si="189"/>
        <v>7.9448222261233266</v>
      </c>
      <c r="IE29" s="173">
        <f t="shared" si="190"/>
        <v>5.2749993168925542</v>
      </c>
      <c r="IF29" s="172">
        <f t="shared" si="191"/>
        <v>8.2390749011649298</v>
      </c>
      <c r="IH29" s="155">
        <f t="shared" si="348"/>
        <v>48.376499155705538</v>
      </c>
      <c r="II29" s="92">
        <f>'Production Cost Summary'!$C$16/' Margin Analysis'!IH29</f>
        <v>5.5834879479521655</v>
      </c>
      <c r="IJ29" s="94">
        <f>'Production Cost Summary'!$D$16/' Margin Analysis'!IH29</f>
        <v>9.5355887269820006</v>
      </c>
      <c r="IK29" s="171">
        <f t="shared" si="192"/>
        <v>5.8626623453497739</v>
      </c>
      <c r="IL29" s="172">
        <f t="shared" si="193"/>
        <v>10.0123681633311</v>
      </c>
      <c r="IM29" s="171">
        <f t="shared" si="194"/>
        <v>6.1418367427473823</v>
      </c>
      <c r="IN29" s="172">
        <f t="shared" si="195"/>
        <v>10.489147599680201</v>
      </c>
      <c r="IO29" s="171">
        <f t="shared" si="196"/>
        <v>6.4210111401449899</v>
      </c>
      <c r="IP29" s="172">
        <f t="shared" si="197"/>
        <v>10.965927036029299</v>
      </c>
      <c r="IQ29" s="171">
        <f t="shared" si="198"/>
        <v>6.7001855375425983</v>
      </c>
      <c r="IR29" s="172">
        <f t="shared" si="199"/>
        <v>11.442706472378401</v>
      </c>
      <c r="IS29" s="171">
        <f t="shared" si="200"/>
        <v>6.9793599349402067</v>
      </c>
      <c r="IT29" s="172">
        <f t="shared" si="201"/>
        <v>11.9194859087275</v>
      </c>
      <c r="IU29" s="171">
        <f t="shared" si="202"/>
        <v>7.2585343323378151</v>
      </c>
      <c r="IV29" s="172">
        <f t="shared" si="203"/>
        <v>12.396265345076602</v>
      </c>
      <c r="IW29" s="171">
        <f t="shared" si="204"/>
        <v>7.5377087297354244</v>
      </c>
      <c r="IX29" s="172">
        <f t="shared" si="205"/>
        <v>12.873044781425701</v>
      </c>
      <c r="IY29" s="173">
        <f t="shared" si="206"/>
        <v>7.816883127133031</v>
      </c>
      <c r="IZ29" s="172">
        <f t="shared" si="207"/>
        <v>13.349824217774801</v>
      </c>
      <c r="JB29" s="155">
        <f t="shared" si="349"/>
        <v>90.302798423983688</v>
      </c>
      <c r="JC29" s="92">
        <f>'Production Cost Summary'!$C$17/' Margin Analysis'!JB29</f>
        <v>3.6425870043982753</v>
      </c>
      <c r="JD29" s="94">
        <f>'Production Cost Summary'!$D$17/' Margin Analysis'!JB29</f>
        <v>5.7597838503071159</v>
      </c>
      <c r="JE29" s="171">
        <f t="shared" si="208"/>
        <v>3.824716354618189</v>
      </c>
      <c r="JF29" s="172">
        <f t="shared" si="209"/>
        <v>6.0477730428224721</v>
      </c>
      <c r="JG29" s="171">
        <f t="shared" si="210"/>
        <v>4.0068457048381028</v>
      </c>
      <c r="JH29" s="172">
        <f t="shared" si="211"/>
        <v>6.3357622353378282</v>
      </c>
      <c r="JI29" s="171">
        <f t="shared" si="212"/>
        <v>4.188975055058016</v>
      </c>
      <c r="JJ29" s="172">
        <f t="shared" si="213"/>
        <v>6.6237514278531826</v>
      </c>
      <c r="JK29" s="171">
        <f t="shared" si="214"/>
        <v>4.3711044052779302</v>
      </c>
      <c r="JL29" s="172">
        <f t="shared" si="215"/>
        <v>6.9117406203685388</v>
      </c>
      <c r="JM29" s="171">
        <f t="shared" si="216"/>
        <v>4.5532337554978444</v>
      </c>
      <c r="JN29" s="172">
        <f t="shared" si="217"/>
        <v>7.1997298128838949</v>
      </c>
      <c r="JO29" s="171">
        <f t="shared" si="218"/>
        <v>4.7353631057177576</v>
      </c>
      <c r="JP29" s="172">
        <f t="shared" si="219"/>
        <v>7.4877190053992511</v>
      </c>
      <c r="JQ29" s="171">
        <f t="shared" si="220"/>
        <v>4.9174924559376718</v>
      </c>
      <c r="JR29" s="172">
        <f t="shared" si="221"/>
        <v>7.7757081979146072</v>
      </c>
      <c r="JS29" s="173">
        <f t="shared" si="222"/>
        <v>5.0996218061575851</v>
      </c>
      <c r="JT29" s="172">
        <f t="shared" si="223"/>
        <v>8.0636973904299616</v>
      </c>
      <c r="JV29" s="155">
        <f t="shared" si="350"/>
        <v>2257.5699605995928</v>
      </c>
      <c r="JW29" s="92">
        <f>'Production Cost Summary'!$C$18/' Margin Analysis'!JV29</f>
        <v>0.12547785448242071</v>
      </c>
      <c r="JX29" s="94">
        <f>'Production Cost Summary'!$D$18/' Margin Analysis'!JV29</f>
        <v>0.21016572831877428</v>
      </c>
      <c r="JY29" s="171">
        <f t="shared" si="224"/>
        <v>0.13175174720654176</v>
      </c>
      <c r="JZ29" s="172">
        <f t="shared" si="225"/>
        <v>0.22067401473471301</v>
      </c>
      <c r="KA29" s="171">
        <f t="shared" si="226"/>
        <v>0.1380256399306628</v>
      </c>
      <c r="KB29" s="172">
        <f t="shared" si="227"/>
        <v>0.23118230115065172</v>
      </c>
      <c r="KC29" s="171">
        <f t="shared" si="228"/>
        <v>0.14429953265478382</v>
      </c>
      <c r="KD29" s="172">
        <f t="shared" si="229"/>
        <v>0.2416905875665904</v>
      </c>
      <c r="KE29" s="171">
        <f t="shared" si="230"/>
        <v>0.15057342537890486</v>
      </c>
      <c r="KF29" s="172">
        <f t="shared" si="231"/>
        <v>0.2521988739825291</v>
      </c>
      <c r="KG29" s="171">
        <f t="shared" si="232"/>
        <v>0.15684731810302588</v>
      </c>
      <c r="KH29" s="172">
        <f t="shared" si="233"/>
        <v>0.26270716039846786</v>
      </c>
      <c r="KI29" s="171">
        <f t="shared" si="234"/>
        <v>0.16312121082714692</v>
      </c>
      <c r="KJ29" s="172">
        <f t="shared" si="235"/>
        <v>0.27321544681440657</v>
      </c>
      <c r="KK29" s="171">
        <f t="shared" si="236"/>
        <v>0.16939510355126797</v>
      </c>
      <c r="KL29" s="172">
        <f t="shared" si="237"/>
        <v>0.28372373323034528</v>
      </c>
      <c r="KM29" s="173">
        <f t="shared" si="238"/>
        <v>0.17566899627538898</v>
      </c>
      <c r="KN29" s="172">
        <f t="shared" si="239"/>
        <v>0.29423201964628398</v>
      </c>
      <c r="KP29" s="155">
        <f t="shared" si="351"/>
        <v>2257.5699605995928</v>
      </c>
      <c r="KQ29" s="92">
        <f>'Production Cost Summary'!$C$19/' Margin Analysis'!KP29</f>
        <v>0.14068438876447784</v>
      </c>
      <c r="KR29" s="94">
        <f>'Production Cost Summary'!$D$19/' Margin Analysis'!KP29</f>
        <v>0.22537226260083143</v>
      </c>
      <c r="KS29" s="171">
        <f t="shared" si="240"/>
        <v>0.14771860820270175</v>
      </c>
      <c r="KT29" s="172">
        <f t="shared" si="241"/>
        <v>0.236640875730873</v>
      </c>
      <c r="KU29" s="171">
        <f t="shared" si="242"/>
        <v>0.15475282764092563</v>
      </c>
      <c r="KV29" s="172">
        <f t="shared" si="243"/>
        <v>0.2479094888609146</v>
      </c>
      <c r="KW29" s="171">
        <f t="shared" si="244"/>
        <v>0.16178704707914951</v>
      </c>
      <c r="KX29" s="172">
        <f t="shared" si="245"/>
        <v>0.25917810199095614</v>
      </c>
      <c r="KY29" s="171">
        <f t="shared" si="246"/>
        <v>0.16882126651737339</v>
      </c>
      <c r="KZ29" s="172">
        <f t="shared" si="247"/>
        <v>0.27044671512099772</v>
      </c>
      <c r="LA29" s="171">
        <f t="shared" si="248"/>
        <v>0.1758554859555973</v>
      </c>
      <c r="LB29" s="172">
        <f t="shared" si="249"/>
        <v>0.28171532825103929</v>
      </c>
      <c r="LC29" s="171">
        <f t="shared" si="250"/>
        <v>0.18288970539382118</v>
      </c>
      <c r="LD29" s="172">
        <f t="shared" si="251"/>
        <v>0.29298394138108086</v>
      </c>
      <c r="LE29" s="171">
        <f t="shared" si="252"/>
        <v>0.18992392483204509</v>
      </c>
      <c r="LF29" s="172">
        <f t="shared" si="253"/>
        <v>0.30425255451112243</v>
      </c>
      <c r="LG29" s="173">
        <f t="shared" si="254"/>
        <v>0.19695814427026895</v>
      </c>
      <c r="LH29" s="172">
        <f t="shared" si="255"/>
        <v>0.315521167641164</v>
      </c>
      <c r="LJ29" s="155">
        <f t="shared" si="352"/>
        <v>2257.5699605995928</v>
      </c>
      <c r="LK29" s="92">
        <f>'Production Cost Summary'!$C$20/' Margin Analysis'!LJ29</f>
        <v>0.138751026753034</v>
      </c>
      <c r="LL29" s="94">
        <f>'Production Cost Summary'!$D$20/' Margin Analysis'!LJ29</f>
        <v>0.22343890058938756</v>
      </c>
      <c r="LM29" s="171">
        <f t="shared" si="256"/>
        <v>0.14568857809068569</v>
      </c>
      <c r="LN29" s="172">
        <f t="shared" si="257"/>
        <v>0.23461084561885695</v>
      </c>
      <c r="LO29" s="171">
        <f t="shared" si="258"/>
        <v>0.15262612942833742</v>
      </c>
      <c r="LP29" s="172">
        <f t="shared" si="259"/>
        <v>0.24578279064832634</v>
      </c>
      <c r="LQ29" s="171">
        <f t="shared" si="260"/>
        <v>0.15956368076598909</v>
      </c>
      <c r="LR29" s="172">
        <f t="shared" si="261"/>
        <v>0.2569547356777957</v>
      </c>
      <c r="LS29" s="171">
        <f t="shared" si="262"/>
        <v>0.16650123210364079</v>
      </c>
      <c r="LT29" s="172">
        <f t="shared" si="263"/>
        <v>0.26812668070726509</v>
      </c>
      <c r="LU29" s="171">
        <f t="shared" si="264"/>
        <v>0.17343878344129249</v>
      </c>
      <c r="LV29" s="172">
        <f t="shared" si="265"/>
        <v>0.27929862573673447</v>
      </c>
      <c r="LW29" s="171">
        <f t="shared" si="266"/>
        <v>0.18037633477894421</v>
      </c>
      <c r="LX29" s="172">
        <f t="shared" si="267"/>
        <v>0.29047057076620386</v>
      </c>
      <c r="LY29" s="171">
        <f t="shared" si="268"/>
        <v>0.18731388611659591</v>
      </c>
      <c r="LZ29" s="172">
        <f t="shared" si="269"/>
        <v>0.30164251579567325</v>
      </c>
      <c r="MA29" s="173">
        <f t="shared" si="270"/>
        <v>0.19425143745424758</v>
      </c>
      <c r="MB29" s="172">
        <f t="shared" si="271"/>
        <v>0.31281446082514258</v>
      </c>
      <c r="MD29" s="155">
        <f t="shared" si="353"/>
        <v>80.627498592842585</v>
      </c>
      <c r="ME29" s="92">
        <f>'Production Cost Summary'!$C$21/' Margin Analysis'!MD29</f>
        <v>3.8972349816628715</v>
      </c>
      <c r="MF29" s="94">
        <f>'Production Cost Summary'!$D$21/' Margin Analysis'!MD29</f>
        <v>6.2684954490807723</v>
      </c>
      <c r="MG29" s="171">
        <f t="shared" si="272"/>
        <v>4.0920967307460154</v>
      </c>
      <c r="MH29" s="172">
        <f t="shared" si="273"/>
        <v>6.5819202215348112</v>
      </c>
      <c r="MI29" s="171">
        <f t="shared" si="274"/>
        <v>4.2869584798291589</v>
      </c>
      <c r="MJ29" s="172">
        <f t="shared" si="275"/>
        <v>6.89534499398885</v>
      </c>
      <c r="MK29" s="171">
        <f t="shared" si="276"/>
        <v>4.4818202289123015</v>
      </c>
      <c r="ML29" s="172">
        <f t="shared" si="277"/>
        <v>7.2087697664428871</v>
      </c>
      <c r="MM29" s="171">
        <f t="shared" si="278"/>
        <v>4.6766819779954458</v>
      </c>
      <c r="MN29" s="172">
        <f t="shared" si="279"/>
        <v>7.522194538896926</v>
      </c>
      <c r="MO29" s="171">
        <f t="shared" si="280"/>
        <v>4.8715437270785893</v>
      </c>
      <c r="MP29" s="172">
        <f t="shared" si="281"/>
        <v>7.8356193113509658</v>
      </c>
      <c r="MQ29" s="171">
        <f t="shared" si="282"/>
        <v>5.0664054761617328</v>
      </c>
      <c r="MR29" s="172">
        <f t="shared" si="283"/>
        <v>8.1490440838050038</v>
      </c>
      <c r="MS29" s="171">
        <f t="shared" si="284"/>
        <v>5.2612672252448771</v>
      </c>
      <c r="MT29" s="172">
        <f t="shared" si="285"/>
        <v>8.4624688562590435</v>
      </c>
      <c r="MU29" s="173">
        <f t="shared" si="286"/>
        <v>5.4561289743280197</v>
      </c>
      <c r="MV29" s="172">
        <f t="shared" si="287"/>
        <v>8.7758936287130798</v>
      </c>
      <c r="MX29" s="155">
        <f t="shared" si="354"/>
        <v>2257.5699605995928</v>
      </c>
      <c r="MY29" s="92">
        <f>'Production Cost Summary'!$C$22/' Margin Analysis'!MX29</f>
        <v>0.15159432308760221</v>
      </c>
      <c r="MZ29" s="94">
        <f>'Production Cost Summary'!$D$22/' Margin Analysis'!MX29</f>
        <v>0.2362821969239558</v>
      </c>
      <c r="NA29" s="171">
        <f t="shared" si="288"/>
        <v>0.15917403924198231</v>
      </c>
      <c r="NB29" s="172">
        <f t="shared" si="289"/>
        <v>0.2480963067701536</v>
      </c>
      <c r="NC29" s="171">
        <f t="shared" si="290"/>
        <v>0.16675375539636245</v>
      </c>
      <c r="ND29" s="172">
        <f t="shared" si="291"/>
        <v>0.25991041661635139</v>
      </c>
      <c r="NE29" s="171">
        <f t="shared" si="292"/>
        <v>0.17433347155074252</v>
      </c>
      <c r="NF29" s="172">
        <f t="shared" si="293"/>
        <v>0.27172452646254913</v>
      </c>
      <c r="NG29" s="171">
        <f t="shared" si="294"/>
        <v>0.18191318770512263</v>
      </c>
      <c r="NH29" s="172">
        <f t="shared" si="295"/>
        <v>0.28353863630874693</v>
      </c>
      <c r="NI29" s="171">
        <f t="shared" si="296"/>
        <v>0.18949290385950276</v>
      </c>
      <c r="NJ29" s="172">
        <f t="shared" si="297"/>
        <v>0.29535274615494478</v>
      </c>
      <c r="NK29" s="171">
        <f t="shared" si="298"/>
        <v>0.19707262001388287</v>
      </c>
      <c r="NL29" s="172">
        <f t="shared" si="299"/>
        <v>0.30716685600114257</v>
      </c>
      <c r="NM29" s="171">
        <f t="shared" si="300"/>
        <v>0.204652336168263</v>
      </c>
      <c r="NN29" s="172">
        <f t="shared" si="301"/>
        <v>0.31898096584734037</v>
      </c>
      <c r="NO29" s="173">
        <f t="shared" si="302"/>
        <v>0.21223205232264308</v>
      </c>
      <c r="NP29" s="172">
        <f t="shared" si="303"/>
        <v>0.33079507569353811</v>
      </c>
      <c r="NR29" s="155">
        <f t="shared" si="355"/>
        <v>1935.059966228222</v>
      </c>
      <c r="NS29" s="92">
        <f>'Production Cost Summary'!$C$23/' Margin Analysis'!NR29</f>
        <v>0.15596386947545662</v>
      </c>
      <c r="NT29" s="94">
        <f>'Production Cost Summary'!$D$23/' Margin Analysis'!NR29</f>
        <v>0.25476638895120246</v>
      </c>
      <c r="NU29" s="171">
        <f t="shared" si="304"/>
        <v>0.16376206294922946</v>
      </c>
      <c r="NV29" s="172">
        <f t="shared" si="305"/>
        <v>0.26750470839876261</v>
      </c>
      <c r="NW29" s="171">
        <f t="shared" si="306"/>
        <v>0.17156025642300229</v>
      </c>
      <c r="NX29" s="172">
        <f t="shared" si="307"/>
        <v>0.28024302784632271</v>
      </c>
      <c r="NY29" s="171">
        <f t="shared" si="308"/>
        <v>0.1793584498967751</v>
      </c>
      <c r="NZ29" s="172">
        <f t="shared" si="309"/>
        <v>0.29298134729388281</v>
      </c>
      <c r="OA29" s="171">
        <f t="shared" si="310"/>
        <v>0.18715664337054794</v>
      </c>
      <c r="OB29" s="172">
        <f t="shared" si="311"/>
        <v>0.30571966674144296</v>
      </c>
      <c r="OC29" s="171">
        <f t="shared" si="312"/>
        <v>0.19495483684432077</v>
      </c>
      <c r="OD29" s="172">
        <f t="shared" si="313"/>
        <v>0.31845798618900306</v>
      </c>
      <c r="OE29" s="171">
        <f t="shared" si="314"/>
        <v>0.20275303031809361</v>
      </c>
      <c r="OF29" s="172">
        <f t="shared" si="315"/>
        <v>0.33119630563656322</v>
      </c>
      <c r="OG29" s="171">
        <f t="shared" si="316"/>
        <v>0.21055122379186644</v>
      </c>
      <c r="OH29" s="172">
        <f t="shared" si="317"/>
        <v>0.34393462508412337</v>
      </c>
      <c r="OI29" s="173">
        <f t="shared" si="318"/>
        <v>0.21834941726563925</v>
      </c>
      <c r="OJ29" s="172">
        <f t="shared" si="319"/>
        <v>0.35667294453168341</v>
      </c>
      <c r="OL29" s="155">
        <f t="shared" si="356"/>
        <v>1290.0399774854814</v>
      </c>
      <c r="OM29" s="92">
        <f>'Production Cost Summary'!$C$24/' Margin Analysis'!OL29</f>
        <v>0.22785093883131857</v>
      </c>
      <c r="ON29" s="94">
        <f>'Production Cost Summary'!$D$24/' Margin Analysis'!OL29</f>
        <v>0.37605471804493734</v>
      </c>
      <c r="OO29" s="171">
        <f t="shared" si="320"/>
        <v>0.23924348577288451</v>
      </c>
      <c r="OP29" s="172">
        <f t="shared" si="321"/>
        <v>0.39485745394718424</v>
      </c>
      <c r="OQ29" s="171">
        <f t="shared" si="322"/>
        <v>0.25063603271445045</v>
      </c>
      <c r="OR29" s="172">
        <f t="shared" si="323"/>
        <v>0.41366018984943109</v>
      </c>
      <c r="OS29" s="171">
        <f t="shared" si="324"/>
        <v>0.26202857965601634</v>
      </c>
      <c r="OT29" s="172">
        <f t="shared" si="325"/>
        <v>0.43246292575167788</v>
      </c>
      <c r="OU29" s="171">
        <f t="shared" si="326"/>
        <v>0.27342112659758228</v>
      </c>
      <c r="OV29" s="172">
        <f t="shared" si="327"/>
        <v>0.45126566165392479</v>
      </c>
      <c r="OW29" s="171">
        <f t="shared" si="328"/>
        <v>0.28481367353914822</v>
      </c>
      <c r="OX29" s="172">
        <f t="shared" si="329"/>
        <v>0.47006839755617169</v>
      </c>
      <c r="OY29" s="171">
        <f t="shared" si="330"/>
        <v>0.29620622048071416</v>
      </c>
      <c r="OZ29" s="172">
        <f t="shared" si="331"/>
        <v>0.48887113345841854</v>
      </c>
      <c r="PA29" s="171">
        <f t="shared" si="332"/>
        <v>0.30759876742228009</v>
      </c>
      <c r="PB29" s="172">
        <f t="shared" si="333"/>
        <v>0.5076738693606655</v>
      </c>
      <c r="PC29" s="173">
        <f t="shared" si="334"/>
        <v>0.31899131436384598</v>
      </c>
      <c r="PD29" s="172">
        <f t="shared" si="335"/>
        <v>0.52647660526291229</v>
      </c>
    </row>
    <row r="30" spans="2:420" ht="26" thickBot="1" x14ac:dyDescent="0.8">
      <c r="B30" s="156">
        <f t="shared" si="336"/>
        <v>67.727098817987766</v>
      </c>
      <c r="C30" s="96">
        <f>'Production Cost Summary'!$C$4/' Margin Analysis'!B30</f>
        <v>5.9036487163659013</v>
      </c>
      <c r="D30" s="168">
        <f>'Production Cost Summary'!$D$4/' Margin Analysis'!B30</f>
        <v>8.7265778442443551</v>
      </c>
      <c r="E30" s="186">
        <f t="shared" si="0"/>
        <v>6.198831152184197</v>
      </c>
      <c r="F30" s="187">
        <f t="shared" si="1"/>
        <v>9.1629067364565735</v>
      </c>
      <c r="G30" s="186">
        <f t="shared" si="2"/>
        <v>6.4940135880024918</v>
      </c>
      <c r="H30" s="187">
        <f t="shared" si="3"/>
        <v>9.5992356286687919</v>
      </c>
      <c r="I30" s="186">
        <f t="shared" si="4"/>
        <v>6.7891960238207858</v>
      </c>
      <c r="J30" s="187">
        <f t="shared" si="5"/>
        <v>10.035564520881008</v>
      </c>
      <c r="K30" s="186">
        <f t="shared" si="6"/>
        <v>7.0843784596390815</v>
      </c>
      <c r="L30" s="187">
        <f t="shared" si="7"/>
        <v>10.471893413093225</v>
      </c>
      <c r="M30" s="186">
        <f t="shared" si="8"/>
        <v>7.3795608954573764</v>
      </c>
      <c r="N30" s="187">
        <f t="shared" si="9"/>
        <v>10.908222305305443</v>
      </c>
      <c r="O30" s="186">
        <f t="shared" si="10"/>
        <v>7.6747433312756721</v>
      </c>
      <c r="P30" s="187">
        <f t="shared" si="11"/>
        <v>11.344551197517662</v>
      </c>
      <c r="Q30" s="186">
        <f t="shared" si="12"/>
        <v>7.9699257670939669</v>
      </c>
      <c r="R30" s="187">
        <f t="shared" si="13"/>
        <v>11.78088008972988</v>
      </c>
      <c r="S30" s="188">
        <f t="shared" si="14"/>
        <v>8.2651082029122609</v>
      </c>
      <c r="T30" s="187">
        <f t="shared" si="15"/>
        <v>12.217208981942097</v>
      </c>
      <c r="V30" s="156">
        <f t="shared" si="337"/>
        <v>94.817938345182881</v>
      </c>
      <c r="W30" s="96">
        <f>'Production Cost Summary'!$C$5/' Margin Analysis'!V30</f>
        <v>3.533220673712528</v>
      </c>
      <c r="X30" s="98">
        <f>'Production Cost Summary'!$D$5/' Margin Analysis'!V30</f>
        <v>5.549598622197137</v>
      </c>
      <c r="Y30" s="186">
        <f t="shared" si="16"/>
        <v>3.7098817073981545</v>
      </c>
      <c r="Z30" s="187">
        <f t="shared" si="17"/>
        <v>5.8270785533069942</v>
      </c>
      <c r="AA30" s="186">
        <f t="shared" si="18"/>
        <v>3.8865427410837809</v>
      </c>
      <c r="AB30" s="187">
        <f t="shared" si="19"/>
        <v>6.1045584844168514</v>
      </c>
      <c r="AC30" s="186">
        <f t="shared" si="20"/>
        <v>4.0632037747694065</v>
      </c>
      <c r="AD30" s="187">
        <f t="shared" si="21"/>
        <v>6.3820384155267069</v>
      </c>
      <c r="AE30" s="186">
        <f t="shared" si="22"/>
        <v>4.2398648084550334</v>
      </c>
      <c r="AF30" s="187">
        <f t="shared" si="23"/>
        <v>6.6595183466365642</v>
      </c>
      <c r="AG30" s="186">
        <f t="shared" si="24"/>
        <v>4.4165258421406604</v>
      </c>
      <c r="AH30" s="187">
        <f t="shared" si="25"/>
        <v>6.9369982777464214</v>
      </c>
      <c r="AI30" s="186">
        <f t="shared" si="26"/>
        <v>4.5931868758262864</v>
      </c>
      <c r="AJ30" s="187">
        <f t="shared" si="27"/>
        <v>7.2144782088562787</v>
      </c>
      <c r="AK30" s="186">
        <f t="shared" si="28"/>
        <v>4.7698479095119133</v>
      </c>
      <c r="AL30" s="187">
        <f t="shared" si="29"/>
        <v>7.491958139966135</v>
      </c>
      <c r="AM30" s="188">
        <f t="shared" si="30"/>
        <v>4.9465089431975393</v>
      </c>
      <c r="AN30" s="187">
        <f t="shared" si="31"/>
        <v>7.7694380710759914</v>
      </c>
      <c r="AP30" s="156">
        <f t="shared" si="338"/>
        <v>67.727098817987766</v>
      </c>
      <c r="AQ30" s="96">
        <f>'Production Cost Summary'!$C$6/' Margin Analysis'!AP30</f>
        <v>4.2535824659225989</v>
      </c>
      <c r="AR30" s="98">
        <f>'Production Cost Summary'!$D$6/' Margin Analysis'!AP30</f>
        <v>7.0765115938010528</v>
      </c>
      <c r="AS30" s="186">
        <f t="shared" si="32"/>
        <v>4.4662615892187292</v>
      </c>
      <c r="AT30" s="187">
        <f t="shared" si="33"/>
        <v>7.4303371734911057</v>
      </c>
      <c r="AU30" s="186">
        <f t="shared" si="34"/>
        <v>4.6789407125148594</v>
      </c>
      <c r="AV30" s="187">
        <f t="shared" si="35"/>
        <v>7.7841627531811586</v>
      </c>
      <c r="AW30" s="186">
        <f t="shared" si="36"/>
        <v>4.8916198358109888</v>
      </c>
      <c r="AX30" s="187">
        <f t="shared" si="37"/>
        <v>8.1379883328712097</v>
      </c>
      <c r="AY30" s="186">
        <f t="shared" si="38"/>
        <v>5.1042989591071182</v>
      </c>
      <c r="AZ30" s="187">
        <f t="shared" si="39"/>
        <v>8.4918139125612626</v>
      </c>
      <c r="BA30" s="186">
        <f t="shared" si="40"/>
        <v>5.3169780824032484</v>
      </c>
      <c r="BB30" s="187">
        <f t="shared" si="41"/>
        <v>8.8456394922513155</v>
      </c>
      <c r="BC30" s="186">
        <f t="shared" si="42"/>
        <v>5.5296572056993787</v>
      </c>
      <c r="BD30" s="187">
        <f t="shared" si="43"/>
        <v>9.1994650719413684</v>
      </c>
      <c r="BE30" s="186">
        <f t="shared" si="44"/>
        <v>5.7423363289955089</v>
      </c>
      <c r="BF30" s="187">
        <f t="shared" si="45"/>
        <v>9.5532906516314213</v>
      </c>
      <c r="BG30" s="188">
        <f t="shared" si="46"/>
        <v>5.9550154522916383</v>
      </c>
      <c r="BH30" s="187">
        <f t="shared" si="47"/>
        <v>9.9071162313214725</v>
      </c>
      <c r="BJ30" s="156">
        <f t="shared" si="339"/>
        <v>196.40858657216452</v>
      </c>
      <c r="BK30" s="96">
        <f>'Production Cost Summary'!$C$7/' Margin Analysis'!BJ30</f>
        <v>1.5064351572597303</v>
      </c>
      <c r="BL30" s="98">
        <f>'Production Cost Summary'!$D$7/' Margin Analysis'!BJ30</f>
        <v>2.4812927403300606</v>
      </c>
      <c r="BM30" s="186">
        <f t="shared" si="48"/>
        <v>1.5817569151227169</v>
      </c>
      <c r="BN30" s="187">
        <f t="shared" si="49"/>
        <v>2.6053573773465639</v>
      </c>
      <c r="BO30" s="186">
        <f t="shared" si="50"/>
        <v>1.6570786729857034</v>
      </c>
      <c r="BP30" s="187">
        <f t="shared" si="51"/>
        <v>2.7294220143630668</v>
      </c>
      <c r="BQ30" s="186">
        <f t="shared" si="52"/>
        <v>1.7324004308486898</v>
      </c>
      <c r="BR30" s="187">
        <f t="shared" si="53"/>
        <v>2.8534866513795696</v>
      </c>
      <c r="BS30" s="186">
        <f t="shared" si="54"/>
        <v>1.8077221887116763</v>
      </c>
      <c r="BT30" s="187">
        <f t="shared" si="55"/>
        <v>2.9775512883960729</v>
      </c>
      <c r="BU30" s="186">
        <f t="shared" si="56"/>
        <v>1.8830439465746629</v>
      </c>
      <c r="BV30" s="187">
        <f t="shared" si="57"/>
        <v>3.1016159254125757</v>
      </c>
      <c r="BW30" s="186">
        <f t="shared" si="58"/>
        <v>1.9583657044376495</v>
      </c>
      <c r="BX30" s="187">
        <f t="shared" si="59"/>
        <v>3.225680562429079</v>
      </c>
      <c r="BY30" s="186">
        <f t="shared" si="60"/>
        <v>2.033687462300636</v>
      </c>
      <c r="BZ30" s="187">
        <f t="shared" si="61"/>
        <v>3.3497451994455822</v>
      </c>
      <c r="CA30" s="188">
        <f t="shared" si="62"/>
        <v>2.1090092201636224</v>
      </c>
      <c r="CB30" s="187">
        <f t="shared" si="63"/>
        <v>3.4738098364620846</v>
      </c>
      <c r="CD30" s="156">
        <f t="shared" si="340"/>
        <v>196.40858657216452</v>
      </c>
      <c r="CE30" s="96">
        <f>'Production Cost Summary'!$C$8/' Margin Analysis'!CD30</f>
        <v>2.9729382517879861</v>
      </c>
      <c r="CF30" s="98">
        <f>'Production Cost Summary'!$D$8/' Margin Analysis'!CD30</f>
        <v>3.9477958348583164</v>
      </c>
      <c r="CG30" s="186">
        <f t="shared" si="64"/>
        <v>3.1215851643773855</v>
      </c>
      <c r="CH30" s="187">
        <f t="shared" si="65"/>
        <v>4.1451856266012328</v>
      </c>
      <c r="CI30" s="186">
        <f t="shared" si="66"/>
        <v>3.270232076966785</v>
      </c>
      <c r="CJ30" s="187">
        <f t="shared" si="67"/>
        <v>4.3425754183441487</v>
      </c>
      <c r="CK30" s="186">
        <f t="shared" si="68"/>
        <v>3.418878989556184</v>
      </c>
      <c r="CL30" s="187">
        <f t="shared" si="69"/>
        <v>4.5399652100870638</v>
      </c>
      <c r="CM30" s="186">
        <f t="shared" si="70"/>
        <v>3.5675259021455834</v>
      </c>
      <c r="CN30" s="187">
        <f t="shared" si="71"/>
        <v>4.7373550018299797</v>
      </c>
      <c r="CO30" s="186">
        <f t="shared" si="72"/>
        <v>3.7161728147349828</v>
      </c>
      <c r="CP30" s="187">
        <f t="shared" si="73"/>
        <v>4.9347447935728956</v>
      </c>
      <c r="CQ30" s="186">
        <f t="shared" si="74"/>
        <v>3.8648197273243818</v>
      </c>
      <c r="CR30" s="187">
        <f t="shared" si="75"/>
        <v>5.1321345853158116</v>
      </c>
      <c r="CS30" s="186">
        <f t="shared" si="76"/>
        <v>4.0134666399137817</v>
      </c>
      <c r="CT30" s="187">
        <f t="shared" si="77"/>
        <v>5.3295243770587275</v>
      </c>
      <c r="CU30" s="188">
        <f t="shared" si="78"/>
        <v>4.1621135525031807</v>
      </c>
      <c r="CV30" s="187">
        <f t="shared" si="79"/>
        <v>5.5269141688016425</v>
      </c>
      <c r="CX30" s="156">
        <f t="shared" si="341"/>
        <v>67.727098817987766</v>
      </c>
      <c r="CY30" s="96">
        <f>'Production Cost Summary'!$C$9/' Margin Analysis'!CX30</f>
        <v>4.3330248175647315</v>
      </c>
      <c r="CZ30" s="98">
        <f>'Production Cost Summary'!$D$9/' Margin Analysis'!CX30</f>
        <v>7.1559539454431844</v>
      </c>
      <c r="DA30" s="186">
        <f t="shared" si="80"/>
        <v>4.5496760584429685</v>
      </c>
      <c r="DB30" s="187">
        <f t="shared" si="81"/>
        <v>7.5137516427153441</v>
      </c>
      <c r="DC30" s="186">
        <f t="shared" si="82"/>
        <v>4.7663272993212047</v>
      </c>
      <c r="DD30" s="187">
        <f t="shared" si="83"/>
        <v>7.8715493399875038</v>
      </c>
      <c r="DE30" s="186">
        <f t="shared" si="84"/>
        <v>4.9829785401994409</v>
      </c>
      <c r="DF30" s="187">
        <f t="shared" si="85"/>
        <v>8.2293470372596609</v>
      </c>
      <c r="DG30" s="186">
        <f t="shared" si="86"/>
        <v>5.1996297810776779</v>
      </c>
      <c r="DH30" s="187">
        <f t="shared" si="87"/>
        <v>8.5871447345318206</v>
      </c>
      <c r="DI30" s="186">
        <f t="shared" si="88"/>
        <v>5.4162810219559141</v>
      </c>
      <c r="DJ30" s="187">
        <f t="shared" si="89"/>
        <v>8.9449424318039803</v>
      </c>
      <c r="DK30" s="186">
        <f t="shared" si="90"/>
        <v>5.6329322628341512</v>
      </c>
      <c r="DL30" s="187">
        <f t="shared" si="91"/>
        <v>9.30274012907614</v>
      </c>
      <c r="DM30" s="186">
        <f t="shared" si="92"/>
        <v>5.8495835037123882</v>
      </c>
      <c r="DN30" s="187">
        <f t="shared" si="93"/>
        <v>9.6605378263482997</v>
      </c>
      <c r="DO30" s="188">
        <f t="shared" si="94"/>
        <v>6.0662347445906235</v>
      </c>
      <c r="DP30" s="187">
        <f t="shared" si="95"/>
        <v>10.018335523620458</v>
      </c>
      <c r="DR30" s="156">
        <f t="shared" si="342"/>
        <v>67.727098817987766</v>
      </c>
      <c r="DS30" s="96">
        <f>'Production Cost Summary'!$C$10/' Margin Analysis'!DR30</f>
        <v>4.4156965132038337</v>
      </c>
      <c r="DT30" s="98">
        <f>'Production Cost Summary'!$D$10/' Margin Analysis'!DR30</f>
        <v>7.2386256410822867</v>
      </c>
      <c r="DU30" s="186">
        <f t="shared" si="96"/>
        <v>4.6364813388640256</v>
      </c>
      <c r="DV30" s="187">
        <f t="shared" si="97"/>
        <v>7.6005569231364012</v>
      </c>
      <c r="DW30" s="186">
        <f t="shared" si="98"/>
        <v>4.8572661645242174</v>
      </c>
      <c r="DX30" s="187">
        <f t="shared" si="99"/>
        <v>7.9624882051905157</v>
      </c>
      <c r="DY30" s="186">
        <f t="shared" si="100"/>
        <v>5.0780509901844084</v>
      </c>
      <c r="DZ30" s="187">
        <f t="shared" si="101"/>
        <v>8.3244194872446293</v>
      </c>
      <c r="EA30" s="186">
        <f t="shared" si="102"/>
        <v>5.2988358158446003</v>
      </c>
      <c r="EB30" s="187">
        <f t="shared" si="103"/>
        <v>8.6863507692987429</v>
      </c>
      <c r="EC30" s="186">
        <f t="shared" si="104"/>
        <v>5.5196206415047921</v>
      </c>
      <c r="ED30" s="187">
        <f t="shared" si="105"/>
        <v>9.0482820513528583</v>
      </c>
      <c r="EE30" s="186">
        <f t="shared" si="106"/>
        <v>5.740405467164984</v>
      </c>
      <c r="EF30" s="187">
        <f t="shared" si="107"/>
        <v>9.4102133334069737</v>
      </c>
      <c r="EG30" s="186">
        <f t="shared" si="108"/>
        <v>5.9611902928251759</v>
      </c>
      <c r="EH30" s="187">
        <f t="shared" si="109"/>
        <v>9.7721446154610874</v>
      </c>
      <c r="EI30" s="188">
        <f t="shared" si="110"/>
        <v>6.1819751184853668</v>
      </c>
      <c r="EJ30" s="187">
        <f t="shared" si="111"/>
        <v>10.134075897515201</v>
      </c>
      <c r="EL30" s="156">
        <f t="shared" si="343"/>
        <v>108.36335810878045</v>
      </c>
      <c r="EM30" s="96">
        <f>'Production Cost Summary'!$C$11/' Margin Analysis'!EL30</f>
        <v>3.3756825774335244</v>
      </c>
      <c r="EN30" s="98">
        <f>'Production Cost Summary'!$D$11/' Margin Analysis'!EL30</f>
        <v>5.1400132823575575</v>
      </c>
      <c r="EO30" s="186">
        <f t="shared" si="112"/>
        <v>3.5444667063052009</v>
      </c>
      <c r="EP30" s="187">
        <f t="shared" si="113"/>
        <v>5.3970139464754352</v>
      </c>
      <c r="EQ30" s="186">
        <f t="shared" si="114"/>
        <v>3.7132508351768769</v>
      </c>
      <c r="ER30" s="187">
        <f t="shared" si="115"/>
        <v>5.6540146105933138</v>
      </c>
      <c r="ES30" s="186">
        <f t="shared" si="116"/>
        <v>3.882034964048553</v>
      </c>
      <c r="ET30" s="187">
        <f t="shared" si="117"/>
        <v>5.9110152747111906</v>
      </c>
      <c r="EU30" s="186">
        <f t="shared" si="118"/>
        <v>4.0508190929202295</v>
      </c>
      <c r="EV30" s="187">
        <f t="shared" si="119"/>
        <v>6.1680159388290692</v>
      </c>
      <c r="EW30" s="186">
        <f t="shared" si="120"/>
        <v>4.2196032217919051</v>
      </c>
      <c r="EX30" s="187">
        <f t="shared" si="121"/>
        <v>6.4250166029469469</v>
      </c>
      <c r="EY30" s="186">
        <f t="shared" si="122"/>
        <v>4.3883873506635815</v>
      </c>
      <c r="EZ30" s="187">
        <f t="shared" si="123"/>
        <v>6.6820172670648246</v>
      </c>
      <c r="FA30" s="186">
        <f t="shared" si="124"/>
        <v>4.557171479535258</v>
      </c>
      <c r="FB30" s="187">
        <f t="shared" si="125"/>
        <v>6.9390179311827032</v>
      </c>
      <c r="FC30" s="188">
        <f t="shared" si="126"/>
        <v>4.7259556084069336</v>
      </c>
      <c r="FD30" s="187">
        <f t="shared" si="127"/>
        <v>7.19601859530058</v>
      </c>
      <c r="FF30" s="156">
        <f t="shared" si="344"/>
        <v>94.817938345182881</v>
      </c>
      <c r="FG30" s="96">
        <f>'Production Cost Summary'!$C$12/' Margin Analysis'!FF30</f>
        <v>3.3171001762872527</v>
      </c>
      <c r="FH30" s="98">
        <f>'Production Cost Summary'!$D$12/' Margin Analysis'!FF30</f>
        <v>5.3334781247718617</v>
      </c>
      <c r="FI30" s="186">
        <f t="shared" si="128"/>
        <v>3.4829551851016154</v>
      </c>
      <c r="FJ30" s="187">
        <f t="shared" si="129"/>
        <v>5.6001520310104551</v>
      </c>
      <c r="FK30" s="186">
        <f t="shared" si="130"/>
        <v>3.6488101939159785</v>
      </c>
      <c r="FL30" s="187">
        <f t="shared" si="131"/>
        <v>5.8668259372490486</v>
      </c>
      <c r="FM30" s="186">
        <f t="shared" si="132"/>
        <v>3.8146652027303403</v>
      </c>
      <c r="FN30" s="187">
        <f t="shared" si="133"/>
        <v>6.1334998434876402</v>
      </c>
      <c r="FO30" s="186">
        <f t="shared" si="134"/>
        <v>3.9805202115447029</v>
      </c>
      <c r="FP30" s="187">
        <f t="shared" si="135"/>
        <v>6.4001737497262337</v>
      </c>
      <c r="FQ30" s="186">
        <f t="shared" si="136"/>
        <v>4.146375220359066</v>
      </c>
      <c r="FR30" s="187">
        <f t="shared" si="137"/>
        <v>6.6668476559648271</v>
      </c>
      <c r="FS30" s="186">
        <f t="shared" si="138"/>
        <v>4.3122302291734291</v>
      </c>
      <c r="FT30" s="187">
        <f t="shared" si="139"/>
        <v>6.9335215622034205</v>
      </c>
      <c r="FU30" s="186">
        <f t="shared" si="140"/>
        <v>4.4780852379877913</v>
      </c>
      <c r="FV30" s="187">
        <f t="shared" si="141"/>
        <v>7.200195468442014</v>
      </c>
      <c r="FW30" s="188">
        <f t="shared" si="142"/>
        <v>4.6439402468021536</v>
      </c>
      <c r="FX30" s="187">
        <f t="shared" si="143"/>
        <v>7.4668693746806056</v>
      </c>
      <c r="FZ30" s="156">
        <f t="shared" si="345"/>
        <v>101.59064822698163</v>
      </c>
      <c r="GA30" s="96">
        <f>'Production Cost Summary'!$C$13/' Margin Analysis'!FZ30</f>
        <v>2.740018937354018</v>
      </c>
      <c r="GB30" s="98">
        <f>'Production Cost Summary'!$D$13/' Margin Analysis'!FZ30</f>
        <v>4.6219716892729874</v>
      </c>
      <c r="GC30" s="186">
        <f t="shared" si="144"/>
        <v>2.8770198842217192</v>
      </c>
      <c r="GD30" s="187">
        <f t="shared" si="145"/>
        <v>4.8530702737366367</v>
      </c>
      <c r="GE30" s="186">
        <f t="shared" si="146"/>
        <v>3.0140208310894199</v>
      </c>
      <c r="GF30" s="187">
        <f t="shared" si="147"/>
        <v>5.0841688582002869</v>
      </c>
      <c r="GG30" s="186">
        <f t="shared" si="148"/>
        <v>3.1510217779571206</v>
      </c>
      <c r="GH30" s="187">
        <f t="shared" si="149"/>
        <v>5.3152674426639352</v>
      </c>
      <c r="GI30" s="186">
        <f t="shared" si="150"/>
        <v>3.2880227248248217</v>
      </c>
      <c r="GJ30" s="187">
        <f t="shared" si="151"/>
        <v>5.5463660271275845</v>
      </c>
      <c r="GK30" s="186">
        <f t="shared" si="152"/>
        <v>3.4250236716925224</v>
      </c>
      <c r="GL30" s="187">
        <f t="shared" si="153"/>
        <v>5.7774646115912347</v>
      </c>
      <c r="GM30" s="186">
        <f t="shared" si="154"/>
        <v>3.5620246185602236</v>
      </c>
      <c r="GN30" s="187">
        <f t="shared" si="155"/>
        <v>6.008563196054884</v>
      </c>
      <c r="GO30" s="186">
        <f t="shared" si="156"/>
        <v>3.6990255654279247</v>
      </c>
      <c r="GP30" s="187">
        <f t="shared" si="157"/>
        <v>6.2396617805185333</v>
      </c>
      <c r="GQ30" s="188">
        <f t="shared" si="158"/>
        <v>3.836026512295625</v>
      </c>
      <c r="GR30" s="187">
        <f t="shared" si="159"/>
        <v>6.4707603649821817</v>
      </c>
      <c r="GT30" s="156">
        <f t="shared" si="346"/>
        <v>101.59064822698163</v>
      </c>
      <c r="GU30" s="96">
        <f>'Production Cost Summary'!$C$14/' Margin Analysis'!GT30</f>
        <v>2.9966990595414296</v>
      </c>
      <c r="GV30" s="98">
        <f>'Production Cost Summary'!$D$14/' Margin Analysis'!GT30</f>
        <v>4.8786518114603989</v>
      </c>
      <c r="GW30" s="186">
        <f t="shared" si="160"/>
        <v>3.1465340125185013</v>
      </c>
      <c r="GX30" s="187">
        <f t="shared" si="161"/>
        <v>5.1225844020334188</v>
      </c>
      <c r="GY30" s="186">
        <f t="shared" si="162"/>
        <v>3.2963689654955726</v>
      </c>
      <c r="GZ30" s="187">
        <f t="shared" si="163"/>
        <v>5.3665169926064396</v>
      </c>
      <c r="HA30" s="186">
        <f t="shared" si="164"/>
        <v>3.4462039184726438</v>
      </c>
      <c r="HB30" s="187">
        <f t="shared" si="165"/>
        <v>5.6104495831794585</v>
      </c>
      <c r="HC30" s="186">
        <f t="shared" si="166"/>
        <v>3.5960388714497156</v>
      </c>
      <c r="HD30" s="187">
        <f t="shared" si="167"/>
        <v>5.8543821737524784</v>
      </c>
      <c r="HE30" s="186">
        <f t="shared" si="168"/>
        <v>3.7458738244267868</v>
      </c>
      <c r="HF30" s="187">
        <f t="shared" si="169"/>
        <v>6.0983147643254991</v>
      </c>
      <c r="HG30" s="186">
        <f t="shared" si="170"/>
        <v>3.8957087774038586</v>
      </c>
      <c r="HH30" s="187">
        <f t="shared" si="171"/>
        <v>6.342247354898519</v>
      </c>
      <c r="HI30" s="186">
        <f t="shared" si="172"/>
        <v>4.0455437303809303</v>
      </c>
      <c r="HJ30" s="187">
        <f t="shared" si="173"/>
        <v>6.5861799454715388</v>
      </c>
      <c r="HK30" s="188">
        <f t="shared" si="174"/>
        <v>4.1953786833580011</v>
      </c>
      <c r="HL30" s="187">
        <f t="shared" si="175"/>
        <v>6.8301125360445578</v>
      </c>
      <c r="HN30" s="156">
        <f t="shared" si="347"/>
        <v>94.817938345182881</v>
      </c>
      <c r="HO30" s="96">
        <f>'Production Cost Summary'!$C$15/' Margin Analysis'!HN30</f>
        <v>3.5884349094507169</v>
      </c>
      <c r="HP30" s="98">
        <f>'Production Cost Summary'!$D$15/' Margin Analysis'!HN30</f>
        <v>5.6048128579353262</v>
      </c>
      <c r="HQ30" s="186">
        <f t="shared" si="176"/>
        <v>3.7678566549232531</v>
      </c>
      <c r="HR30" s="187">
        <f t="shared" si="177"/>
        <v>5.8850535008320932</v>
      </c>
      <c r="HS30" s="186">
        <f t="shared" si="178"/>
        <v>3.9472784003957888</v>
      </c>
      <c r="HT30" s="187">
        <f t="shared" si="179"/>
        <v>6.1652941437288593</v>
      </c>
      <c r="HU30" s="186">
        <f t="shared" si="180"/>
        <v>4.1267001458683241</v>
      </c>
      <c r="HV30" s="187">
        <f t="shared" si="181"/>
        <v>6.4455347866256245</v>
      </c>
      <c r="HW30" s="186">
        <f t="shared" si="182"/>
        <v>4.3061218913408599</v>
      </c>
      <c r="HX30" s="187">
        <f t="shared" si="183"/>
        <v>6.7257754295223915</v>
      </c>
      <c r="HY30" s="186">
        <f t="shared" si="184"/>
        <v>4.4855436368133965</v>
      </c>
      <c r="HZ30" s="187">
        <f t="shared" si="185"/>
        <v>7.0060160724191576</v>
      </c>
      <c r="IA30" s="186">
        <f t="shared" si="186"/>
        <v>4.6649653822859323</v>
      </c>
      <c r="IB30" s="187">
        <f t="shared" si="187"/>
        <v>7.2862567153159246</v>
      </c>
      <c r="IC30" s="186">
        <f t="shared" si="188"/>
        <v>4.844387127758468</v>
      </c>
      <c r="ID30" s="187">
        <f t="shared" si="189"/>
        <v>7.5664973582126906</v>
      </c>
      <c r="IE30" s="188">
        <f t="shared" si="190"/>
        <v>5.0238088732310029</v>
      </c>
      <c r="IF30" s="187">
        <f t="shared" si="191"/>
        <v>7.8467380011094559</v>
      </c>
      <c r="IH30" s="156">
        <f t="shared" si="348"/>
        <v>50.795324113490814</v>
      </c>
      <c r="II30" s="96">
        <f>'Production Cost Summary'!$C$16/' Margin Analysis'!IH30</f>
        <v>5.3176075694782536</v>
      </c>
      <c r="IJ30" s="98">
        <f>'Production Cost Summary'!$D$16/' Margin Analysis'!IH30</f>
        <v>9.0815130733161915</v>
      </c>
      <c r="IK30" s="186">
        <f t="shared" si="192"/>
        <v>5.5834879479521664</v>
      </c>
      <c r="IL30" s="187">
        <f t="shared" si="193"/>
        <v>9.5355887269820023</v>
      </c>
      <c r="IM30" s="186">
        <f t="shared" si="194"/>
        <v>5.8493683264260792</v>
      </c>
      <c r="IN30" s="187">
        <f t="shared" si="195"/>
        <v>9.9896643806478114</v>
      </c>
      <c r="IO30" s="186">
        <f t="shared" si="196"/>
        <v>6.1152487048999911</v>
      </c>
      <c r="IP30" s="187">
        <f t="shared" si="197"/>
        <v>10.443740034313619</v>
      </c>
      <c r="IQ30" s="186">
        <f t="shared" si="198"/>
        <v>6.3811290833739038</v>
      </c>
      <c r="IR30" s="187">
        <f t="shared" si="199"/>
        <v>10.897815687979429</v>
      </c>
      <c r="IS30" s="186">
        <f t="shared" si="200"/>
        <v>6.6470094618478175</v>
      </c>
      <c r="IT30" s="187">
        <f t="shared" si="201"/>
        <v>11.351891341645238</v>
      </c>
      <c r="IU30" s="186">
        <f t="shared" si="202"/>
        <v>6.9128898403217303</v>
      </c>
      <c r="IV30" s="187">
        <f t="shared" si="203"/>
        <v>11.805966995311049</v>
      </c>
      <c r="IW30" s="186">
        <f t="shared" si="204"/>
        <v>7.178770218795643</v>
      </c>
      <c r="IX30" s="187">
        <f t="shared" si="205"/>
        <v>12.26004264897686</v>
      </c>
      <c r="IY30" s="188">
        <f t="shared" si="206"/>
        <v>7.4446505972695549</v>
      </c>
      <c r="IZ30" s="187">
        <f t="shared" si="207"/>
        <v>12.714118302642667</v>
      </c>
      <c r="JB30" s="156">
        <f t="shared" si="349"/>
        <v>94.817938345182881</v>
      </c>
      <c r="JC30" s="96">
        <f>'Production Cost Summary'!$C$17/' Margin Analysis'!JB30</f>
        <v>3.4691304803793095</v>
      </c>
      <c r="JD30" s="98">
        <f>'Production Cost Summary'!$D$17/' Margin Analysis'!JB30</f>
        <v>5.4855084288639189</v>
      </c>
      <c r="JE30" s="186">
        <f t="shared" si="208"/>
        <v>3.6425870043982753</v>
      </c>
      <c r="JF30" s="187">
        <f t="shared" si="209"/>
        <v>5.759783850307115</v>
      </c>
      <c r="JG30" s="186">
        <f t="shared" si="210"/>
        <v>3.8160435284172407</v>
      </c>
      <c r="JH30" s="187">
        <f t="shared" si="211"/>
        <v>6.0340592717503112</v>
      </c>
      <c r="JI30" s="186">
        <f t="shared" si="212"/>
        <v>3.9895000524362056</v>
      </c>
      <c r="JJ30" s="187">
        <f t="shared" si="213"/>
        <v>6.3083346931935065</v>
      </c>
      <c r="JK30" s="186">
        <f t="shared" si="214"/>
        <v>4.162956576455171</v>
      </c>
      <c r="JL30" s="187">
        <f t="shared" si="215"/>
        <v>6.5826101146367026</v>
      </c>
      <c r="JM30" s="186">
        <f t="shared" si="216"/>
        <v>4.3364131004741369</v>
      </c>
      <c r="JN30" s="187">
        <f t="shared" si="217"/>
        <v>6.8568855360798988</v>
      </c>
      <c r="JO30" s="186">
        <f t="shared" si="218"/>
        <v>4.5098696244931027</v>
      </c>
      <c r="JP30" s="187">
        <f t="shared" si="219"/>
        <v>7.131160957523095</v>
      </c>
      <c r="JQ30" s="186">
        <f t="shared" si="220"/>
        <v>4.6833261485120685</v>
      </c>
      <c r="JR30" s="187">
        <f t="shared" si="221"/>
        <v>7.4054363789662911</v>
      </c>
      <c r="JS30" s="188">
        <f t="shared" si="222"/>
        <v>4.8567826725310326</v>
      </c>
      <c r="JT30" s="187">
        <f t="shared" si="223"/>
        <v>7.6797118004094855</v>
      </c>
      <c r="JV30" s="156">
        <f t="shared" si="350"/>
        <v>2370.4484586295725</v>
      </c>
      <c r="JW30" s="96">
        <f>'Production Cost Summary'!$C$18/' Margin Analysis'!JV30</f>
        <v>0.11950271855468637</v>
      </c>
      <c r="JX30" s="98">
        <f>'Production Cost Summary'!$D$18/' Margin Analysis'!JV30</f>
        <v>0.20015783649407073</v>
      </c>
      <c r="JY30" s="186">
        <f t="shared" si="224"/>
        <v>0.12547785448242069</v>
      </c>
      <c r="JZ30" s="187">
        <f t="shared" si="225"/>
        <v>0.21016572831877428</v>
      </c>
      <c r="KA30" s="186">
        <f t="shared" si="226"/>
        <v>0.13145299041015501</v>
      </c>
      <c r="KB30" s="187">
        <f t="shared" si="227"/>
        <v>0.22017362014347783</v>
      </c>
      <c r="KC30" s="186">
        <f t="shared" si="228"/>
        <v>0.13742812633788931</v>
      </c>
      <c r="KD30" s="187">
        <f t="shared" si="229"/>
        <v>0.23018151196818132</v>
      </c>
      <c r="KE30" s="186">
        <f t="shared" si="230"/>
        <v>0.14340326226562364</v>
      </c>
      <c r="KF30" s="187">
        <f t="shared" si="231"/>
        <v>0.24018940379288486</v>
      </c>
      <c r="KG30" s="186">
        <f t="shared" si="232"/>
        <v>0.14937839819335796</v>
      </c>
      <c r="KH30" s="187">
        <f t="shared" si="233"/>
        <v>0.25019729561758841</v>
      </c>
      <c r="KI30" s="186">
        <f t="shared" si="234"/>
        <v>0.15535353412109229</v>
      </c>
      <c r="KJ30" s="187">
        <f t="shared" si="235"/>
        <v>0.26020518744229199</v>
      </c>
      <c r="KK30" s="186">
        <f t="shared" si="236"/>
        <v>0.16132867004882662</v>
      </c>
      <c r="KL30" s="187">
        <f t="shared" si="237"/>
        <v>0.2702130792669955</v>
      </c>
      <c r="KM30" s="188">
        <f t="shared" si="238"/>
        <v>0.16730380597656092</v>
      </c>
      <c r="KN30" s="187">
        <f t="shared" si="239"/>
        <v>0.28022097109169902</v>
      </c>
      <c r="KP30" s="156">
        <f t="shared" si="351"/>
        <v>2370.4484586295725</v>
      </c>
      <c r="KQ30" s="96">
        <f>'Production Cost Summary'!$C$19/' Margin Analysis'!KP30</f>
        <v>0.13398513215664556</v>
      </c>
      <c r="KR30" s="98">
        <f>'Production Cost Summary'!$D$19/' Margin Analysis'!KP30</f>
        <v>0.21464025009602991</v>
      </c>
      <c r="KS30" s="186">
        <f t="shared" si="240"/>
        <v>0.14068438876447784</v>
      </c>
      <c r="KT30" s="187">
        <f t="shared" si="241"/>
        <v>0.2253722626008314</v>
      </c>
      <c r="KU30" s="186">
        <f t="shared" si="242"/>
        <v>0.14738364537231013</v>
      </c>
      <c r="KV30" s="187">
        <f t="shared" si="243"/>
        <v>0.23610427510563292</v>
      </c>
      <c r="KW30" s="186">
        <f t="shared" si="244"/>
        <v>0.15408290198014238</v>
      </c>
      <c r="KX30" s="187">
        <f t="shared" si="245"/>
        <v>0.24683628761043439</v>
      </c>
      <c r="KY30" s="186">
        <f t="shared" si="246"/>
        <v>0.16078215858797468</v>
      </c>
      <c r="KZ30" s="187">
        <f t="shared" si="247"/>
        <v>0.2575683001152359</v>
      </c>
      <c r="LA30" s="186">
        <f t="shared" si="248"/>
        <v>0.16748141519580695</v>
      </c>
      <c r="LB30" s="187">
        <f t="shared" si="249"/>
        <v>0.2683003126200374</v>
      </c>
      <c r="LC30" s="186">
        <f t="shared" si="250"/>
        <v>0.17418067180363925</v>
      </c>
      <c r="LD30" s="187">
        <f t="shared" si="251"/>
        <v>0.27903232512483889</v>
      </c>
      <c r="LE30" s="186">
        <f t="shared" si="252"/>
        <v>0.18087992841147152</v>
      </c>
      <c r="LF30" s="187">
        <f t="shared" si="253"/>
        <v>0.28976433762964038</v>
      </c>
      <c r="LG30" s="188">
        <f t="shared" si="254"/>
        <v>0.18757918501930379</v>
      </c>
      <c r="LH30" s="187">
        <f t="shared" si="255"/>
        <v>0.30049635013444187</v>
      </c>
      <c r="LJ30" s="156">
        <f t="shared" si="352"/>
        <v>2370.4484586295725</v>
      </c>
      <c r="LK30" s="96">
        <f>'Production Cost Summary'!$C$20/' Margin Analysis'!LJ30</f>
        <v>0.13214383500288954</v>
      </c>
      <c r="LL30" s="98">
        <f>'Production Cost Summary'!$D$20/' Margin Analysis'!LJ30</f>
        <v>0.21279895294227388</v>
      </c>
      <c r="LM30" s="186">
        <f t="shared" si="256"/>
        <v>0.13875102675303402</v>
      </c>
      <c r="LN30" s="187">
        <f t="shared" si="257"/>
        <v>0.22343890058938759</v>
      </c>
      <c r="LO30" s="186">
        <f t="shared" si="258"/>
        <v>0.14535821850317851</v>
      </c>
      <c r="LP30" s="187">
        <f t="shared" si="259"/>
        <v>0.2340788482365013</v>
      </c>
      <c r="LQ30" s="186">
        <f t="shared" si="260"/>
        <v>0.15196541025332297</v>
      </c>
      <c r="LR30" s="187">
        <f t="shared" si="261"/>
        <v>0.24471879588361495</v>
      </c>
      <c r="LS30" s="186">
        <f t="shared" si="262"/>
        <v>0.15857260200346743</v>
      </c>
      <c r="LT30" s="187">
        <f t="shared" si="263"/>
        <v>0.25535874353072863</v>
      </c>
      <c r="LU30" s="186">
        <f t="shared" si="264"/>
        <v>0.16517979375361191</v>
      </c>
      <c r="LV30" s="187">
        <f t="shared" si="265"/>
        <v>0.26599869117784236</v>
      </c>
      <c r="LW30" s="186">
        <f t="shared" si="266"/>
        <v>0.1717869855037564</v>
      </c>
      <c r="LX30" s="187">
        <f t="shared" si="267"/>
        <v>0.27663863882495604</v>
      </c>
      <c r="LY30" s="186">
        <f t="shared" si="268"/>
        <v>0.17839417725390089</v>
      </c>
      <c r="LZ30" s="187">
        <f t="shared" si="269"/>
        <v>0.28727858647206977</v>
      </c>
      <c r="MA30" s="188">
        <f t="shared" si="270"/>
        <v>0.18500136900404535</v>
      </c>
      <c r="MB30" s="187">
        <f t="shared" si="271"/>
        <v>0.2979185341191834</v>
      </c>
      <c r="MD30" s="156">
        <f t="shared" si="353"/>
        <v>84.658873522484711</v>
      </c>
      <c r="ME30" s="96">
        <f>'Production Cost Summary'!$C$21/' Margin Analysis'!MD30</f>
        <v>3.7116523634884491</v>
      </c>
      <c r="MF30" s="98">
        <f>'Production Cost Summary'!$D$21/' Margin Analysis'!MD30</f>
        <v>5.9699956657912114</v>
      </c>
      <c r="MG30" s="186">
        <f t="shared" si="272"/>
        <v>3.8972349816628715</v>
      </c>
      <c r="MH30" s="187">
        <f t="shared" si="273"/>
        <v>6.2684954490807723</v>
      </c>
      <c r="MI30" s="186">
        <f t="shared" si="274"/>
        <v>4.082817599837294</v>
      </c>
      <c r="MJ30" s="187">
        <f t="shared" si="275"/>
        <v>6.5669952323703331</v>
      </c>
      <c r="MK30" s="186">
        <f t="shared" si="276"/>
        <v>4.268400218011716</v>
      </c>
      <c r="ML30" s="187">
        <f t="shared" si="277"/>
        <v>6.8654950156598931</v>
      </c>
      <c r="MM30" s="186">
        <f t="shared" si="278"/>
        <v>4.4539828361861389</v>
      </c>
      <c r="MN30" s="187">
        <f t="shared" si="279"/>
        <v>7.1639947989494539</v>
      </c>
      <c r="MO30" s="186">
        <f t="shared" si="280"/>
        <v>4.6395654543605609</v>
      </c>
      <c r="MP30" s="187">
        <f t="shared" si="281"/>
        <v>7.4624945822390139</v>
      </c>
      <c r="MQ30" s="186">
        <f t="shared" si="282"/>
        <v>4.8251480725349838</v>
      </c>
      <c r="MR30" s="187">
        <f t="shared" si="283"/>
        <v>7.7609943655285747</v>
      </c>
      <c r="MS30" s="186">
        <f t="shared" si="284"/>
        <v>5.0107306907094067</v>
      </c>
      <c r="MT30" s="187">
        <f t="shared" si="285"/>
        <v>8.0594941488181355</v>
      </c>
      <c r="MU30" s="188">
        <f t="shared" si="286"/>
        <v>5.1963133088838287</v>
      </c>
      <c r="MV30" s="187">
        <f t="shared" si="287"/>
        <v>8.3579939321076964</v>
      </c>
      <c r="MX30" s="156">
        <f t="shared" si="354"/>
        <v>2370.4484586295725</v>
      </c>
      <c r="MY30" s="96">
        <f>'Production Cost Summary'!$C$22/' Margin Analysis'!MX30</f>
        <v>0.14437554579771636</v>
      </c>
      <c r="MZ30" s="98">
        <f>'Production Cost Summary'!$D$22/' Margin Analysis'!MX30</f>
        <v>0.22503066373710073</v>
      </c>
      <c r="NA30" s="186">
        <f t="shared" si="288"/>
        <v>0.15159432308760218</v>
      </c>
      <c r="NB30" s="187">
        <f t="shared" si="289"/>
        <v>0.23628219692395577</v>
      </c>
      <c r="NC30" s="186">
        <f t="shared" si="290"/>
        <v>0.158813100377488</v>
      </c>
      <c r="ND30" s="187">
        <f t="shared" si="291"/>
        <v>0.24753373011081084</v>
      </c>
      <c r="NE30" s="186">
        <f t="shared" si="292"/>
        <v>0.16603187766737379</v>
      </c>
      <c r="NF30" s="187">
        <f t="shared" si="293"/>
        <v>0.25878526329766582</v>
      </c>
      <c r="NG30" s="186">
        <f t="shared" si="294"/>
        <v>0.17325065495725964</v>
      </c>
      <c r="NH30" s="187">
        <f t="shared" si="295"/>
        <v>0.27003679648452089</v>
      </c>
      <c r="NI30" s="186">
        <f t="shared" si="296"/>
        <v>0.18046943224714546</v>
      </c>
      <c r="NJ30" s="187">
        <f t="shared" si="297"/>
        <v>0.2812883296713759</v>
      </c>
      <c r="NK30" s="186">
        <f t="shared" si="298"/>
        <v>0.18768820953703128</v>
      </c>
      <c r="NL30" s="187">
        <f t="shared" si="299"/>
        <v>0.29253986285823097</v>
      </c>
      <c r="NM30" s="186">
        <f t="shared" si="300"/>
        <v>0.19490698682691709</v>
      </c>
      <c r="NN30" s="187">
        <f t="shared" si="301"/>
        <v>0.30379139604508604</v>
      </c>
      <c r="NO30" s="188">
        <f t="shared" si="302"/>
        <v>0.20212576411680289</v>
      </c>
      <c r="NP30" s="187">
        <f t="shared" si="303"/>
        <v>0.31504292923194099</v>
      </c>
      <c r="NR30" s="156">
        <f t="shared" si="355"/>
        <v>2031.8129645396332</v>
      </c>
      <c r="NS30" s="96">
        <f>'Production Cost Summary'!$C$23/' Margin Analysis'!NR30</f>
        <v>0.14853701854805393</v>
      </c>
      <c r="NT30" s="98">
        <f>'Production Cost Summary'!$D$23/' Margin Analysis'!NR30</f>
        <v>0.24263465614400237</v>
      </c>
      <c r="NU30" s="186">
        <f t="shared" si="304"/>
        <v>0.15596386947545662</v>
      </c>
      <c r="NV30" s="187">
        <f t="shared" si="305"/>
        <v>0.25476638895120252</v>
      </c>
      <c r="NW30" s="186">
        <f t="shared" si="306"/>
        <v>0.16339072040285935</v>
      </c>
      <c r="NX30" s="187">
        <f t="shared" si="307"/>
        <v>0.26689812175840261</v>
      </c>
      <c r="NY30" s="186">
        <f t="shared" si="308"/>
        <v>0.17081757133026201</v>
      </c>
      <c r="NZ30" s="187">
        <f t="shared" si="309"/>
        <v>0.2790298545656027</v>
      </c>
      <c r="OA30" s="186">
        <f t="shared" si="310"/>
        <v>0.17824442225766471</v>
      </c>
      <c r="OB30" s="187">
        <f t="shared" si="311"/>
        <v>0.29116158737280284</v>
      </c>
      <c r="OC30" s="186">
        <f t="shared" si="312"/>
        <v>0.1856712731850674</v>
      </c>
      <c r="OD30" s="187">
        <f t="shared" si="313"/>
        <v>0.30329332018000299</v>
      </c>
      <c r="OE30" s="186">
        <f t="shared" si="314"/>
        <v>0.19309812411247013</v>
      </c>
      <c r="OF30" s="187">
        <f t="shared" si="315"/>
        <v>0.31542505298720308</v>
      </c>
      <c r="OG30" s="186">
        <f t="shared" si="316"/>
        <v>0.20052497503987282</v>
      </c>
      <c r="OH30" s="187">
        <f t="shared" si="317"/>
        <v>0.32755678579440323</v>
      </c>
      <c r="OI30" s="188">
        <f t="shared" si="318"/>
        <v>0.20795182596727549</v>
      </c>
      <c r="OJ30" s="187">
        <f t="shared" si="319"/>
        <v>0.33968851860160332</v>
      </c>
      <c r="OL30" s="156">
        <f t="shared" si="356"/>
        <v>1354.5419763597554</v>
      </c>
      <c r="OM30" s="96">
        <f>'Production Cost Summary'!$C$24/' Margin Analysis'!OL30</f>
        <v>0.21700089412506532</v>
      </c>
      <c r="ON30" s="98">
        <f>'Production Cost Summary'!$D$24/' Margin Analysis'!OL30</f>
        <v>0.35814735051898799</v>
      </c>
      <c r="OO30" s="186">
        <f t="shared" si="320"/>
        <v>0.2278509388313186</v>
      </c>
      <c r="OP30" s="187">
        <f t="shared" si="321"/>
        <v>0.3760547180449374</v>
      </c>
      <c r="OQ30" s="186">
        <f t="shared" si="322"/>
        <v>0.23870098353757188</v>
      </c>
      <c r="OR30" s="187">
        <f t="shared" si="323"/>
        <v>0.3939620855708868</v>
      </c>
      <c r="OS30" s="186">
        <f t="shared" si="324"/>
        <v>0.24955102824382511</v>
      </c>
      <c r="OT30" s="187">
        <f t="shared" si="325"/>
        <v>0.41186945309683615</v>
      </c>
      <c r="OU30" s="186">
        <f t="shared" si="326"/>
        <v>0.26040107295007836</v>
      </c>
      <c r="OV30" s="187">
        <f t="shared" si="327"/>
        <v>0.4297768206227856</v>
      </c>
      <c r="OW30" s="186">
        <f t="shared" si="328"/>
        <v>0.27125111765633164</v>
      </c>
      <c r="OX30" s="187">
        <f t="shared" si="329"/>
        <v>0.44768418814873501</v>
      </c>
      <c r="OY30" s="186">
        <f t="shared" si="330"/>
        <v>0.28210116236258492</v>
      </c>
      <c r="OZ30" s="187">
        <f t="shared" si="331"/>
        <v>0.46559155567468441</v>
      </c>
      <c r="PA30" s="186">
        <f t="shared" si="332"/>
        <v>0.2929512070688382</v>
      </c>
      <c r="PB30" s="187">
        <f t="shared" si="333"/>
        <v>0.48349892320063381</v>
      </c>
      <c r="PC30" s="188">
        <f t="shared" si="334"/>
        <v>0.30380125177509143</v>
      </c>
      <c r="PD30" s="187">
        <f t="shared" si="335"/>
        <v>0.50140629072658316</v>
      </c>
    </row>
    <row r="31" spans="2:420" ht="26" thickBot="1" x14ac:dyDescent="0.8">
      <c r="B31" s="157">
        <f t="shared" si="336"/>
        <v>71.113453758887161</v>
      </c>
      <c r="C31" s="158">
        <f>'Production Cost Summary'!$C$4/' Margin Analysis'!B31</f>
        <v>5.6225225870151441</v>
      </c>
      <c r="D31" s="170">
        <f>'Production Cost Summary'!$D$4/' Margin Analysis'!B31</f>
        <v>8.3110265183279566</v>
      </c>
      <c r="E31" s="189">
        <f t="shared" si="0"/>
        <v>5.9036487163659013</v>
      </c>
      <c r="F31" s="190">
        <f t="shared" si="1"/>
        <v>8.7265778442443551</v>
      </c>
      <c r="G31" s="189">
        <f t="shared" si="2"/>
        <v>6.1847748457166594</v>
      </c>
      <c r="H31" s="190">
        <f t="shared" si="3"/>
        <v>9.1421291701607537</v>
      </c>
      <c r="I31" s="189">
        <f t="shared" si="4"/>
        <v>6.4659009750674148</v>
      </c>
      <c r="J31" s="190">
        <f t="shared" si="5"/>
        <v>9.5576804960771486</v>
      </c>
      <c r="K31" s="189">
        <f t="shared" si="6"/>
        <v>6.7470271044181729</v>
      </c>
      <c r="L31" s="190">
        <f t="shared" si="7"/>
        <v>9.9732318219935472</v>
      </c>
      <c r="M31" s="189">
        <f t="shared" si="8"/>
        <v>7.0281532337689301</v>
      </c>
      <c r="N31" s="190">
        <f t="shared" si="9"/>
        <v>10.388783147909946</v>
      </c>
      <c r="O31" s="189">
        <f t="shared" si="10"/>
        <v>7.3092793631196873</v>
      </c>
      <c r="P31" s="190">
        <f t="shared" si="11"/>
        <v>10.804334473826344</v>
      </c>
      <c r="Q31" s="189">
        <f t="shared" si="12"/>
        <v>7.5904054924704454</v>
      </c>
      <c r="R31" s="190">
        <f t="shared" si="13"/>
        <v>11.219885799742743</v>
      </c>
      <c r="S31" s="191">
        <f t="shared" si="14"/>
        <v>7.8715316218212008</v>
      </c>
      <c r="T31" s="190">
        <f t="shared" si="15"/>
        <v>11.635437125659138</v>
      </c>
      <c r="V31" s="157">
        <f t="shared" si="337"/>
        <v>99.558835262442031</v>
      </c>
      <c r="W31" s="158">
        <f>'Production Cost Summary'!$C$5/' Margin Analysis'!V31</f>
        <v>3.3649720702024073</v>
      </c>
      <c r="X31" s="159">
        <f>'Production Cost Summary'!$D$5/' Margin Analysis'!V31</f>
        <v>5.28533202114013</v>
      </c>
      <c r="Y31" s="189">
        <f t="shared" si="16"/>
        <v>3.533220673712528</v>
      </c>
      <c r="Z31" s="190">
        <f t="shared" si="17"/>
        <v>5.549598622197137</v>
      </c>
      <c r="AA31" s="189">
        <f t="shared" si="18"/>
        <v>3.7014692772226483</v>
      </c>
      <c r="AB31" s="190">
        <f t="shared" si="19"/>
        <v>5.8138652232541439</v>
      </c>
      <c r="AC31" s="189">
        <f t="shared" si="20"/>
        <v>3.8697178807327681</v>
      </c>
      <c r="AD31" s="190">
        <f t="shared" si="21"/>
        <v>6.0781318243111491</v>
      </c>
      <c r="AE31" s="189">
        <f t="shared" si="22"/>
        <v>4.0379664842428884</v>
      </c>
      <c r="AF31" s="190">
        <f t="shared" si="23"/>
        <v>6.342398425368156</v>
      </c>
      <c r="AG31" s="189">
        <f t="shared" si="24"/>
        <v>4.2062150877530087</v>
      </c>
      <c r="AH31" s="190">
        <f t="shared" si="25"/>
        <v>6.6066650264251621</v>
      </c>
      <c r="AI31" s="189">
        <f t="shared" si="26"/>
        <v>4.3744636912631298</v>
      </c>
      <c r="AJ31" s="190">
        <f t="shared" si="27"/>
        <v>6.870931627482169</v>
      </c>
      <c r="AK31" s="189">
        <f t="shared" si="28"/>
        <v>4.5427122947732501</v>
      </c>
      <c r="AL31" s="190">
        <f t="shared" si="29"/>
        <v>7.135198228539176</v>
      </c>
      <c r="AM31" s="191">
        <f t="shared" si="30"/>
        <v>4.7109608982833695</v>
      </c>
      <c r="AN31" s="190">
        <f t="shared" si="31"/>
        <v>7.3994648295961811</v>
      </c>
      <c r="AP31" s="157">
        <f t="shared" si="338"/>
        <v>71.113453758887161</v>
      </c>
      <c r="AQ31" s="158">
        <f>'Production Cost Summary'!$C$6/' Margin Analysis'!AP31</f>
        <v>4.0510309199262844</v>
      </c>
      <c r="AR31" s="159">
        <f>'Production Cost Summary'!$D$6/' Margin Analysis'!AP31</f>
        <v>6.7395348512390969</v>
      </c>
      <c r="AS31" s="189">
        <f t="shared" si="32"/>
        <v>4.2535824659225989</v>
      </c>
      <c r="AT31" s="190">
        <f t="shared" si="33"/>
        <v>7.0765115938010519</v>
      </c>
      <c r="AU31" s="189">
        <f t="shared" si="34"/>
        <v>4.4561340119189135</v>
      </c>
      <c r="AV31" s="190">
        <f t="shared" si="35"/>
        <v>7.4134883363630069</v>
      </c>
      <c r="AW31" s="189">
        <f t="shared" si="36"/>
        <v>4.6586855579152271</v>
      </c>
      <c r="AX31" s="190">
        <f t="shared" si="37"/>
        <v>7.7504650789249609</v>
      </c>
      <c r="AY31" s="189">
        <f t="shared" si="38"/>
        <v>4.8612371039115407</v>
      </c>
      <c r="AZ31" s="190">
        <f t="shared" si="39"/>
        <v>8.0874418214869159</v>
      </c>
      <c r="BA31" s="189">
        <f t="shared" si="40"/>
        <v>5.0637886499078553</v>
      </c>
      <c r="BB31" s="190">
        <f t="shared" si="41"/>
        <v>8.4244185640488709</v>
      </c>
      <c r="BC31" s="189">
        <f t="shared" si="42"/>
        <v>5.2663401959041698</v>
      </c>
      <c r="BD31" s="190">
        <f t="shared" si="43"/>
        <v>8.7613953066108259</v>
      </c>
      <c r="BE31" s="189">
        <f t="shared" si="44"/>
        <v>5.4688917419004843</v>
      </c>
      <c r="BF31" s="190">
        <f t="shared" si="45"/>
        <v>9.0983720491727809</v>
      </c>
      <c r="BG31" s="191">
        <f t="shared" si="46"/>
        <v>5.671443287896798</v>
      </c>
      <c r="BH31" s="190">
        <f t="shared" si="47"/>
        <v>9.4353487917347358</v>
      </c>
      <c r="BJ31" s="157">
        <f t="shared" si="339"/>
        <v>206.22901590077277</v>
      </c>
      <c r="BK31" s="158">
        <f>'Production Cost Summary'!$C$7/' Margin Analysis'!BJ31</f>
        <v>1.4347001497711716</v>
      </c>
      <c r="BL31" s="159">
        <f>'Production Cost Summary'!$D$7/' Margin Analysis'!BJ31</f>
        <v>2.363135943171486</v>
      </c>
      <c r="BM31" s="189">
        <f t="shared" si="48"/>
        <v>1.5064351572597301</v>
      </c>
      <c r="BN31" s="190">
        <f t="shared" si="49"/>
        <v>2.4812927403300602</v>
      </c>
      <c r="BO31" s="189">
        <f t="shared" si="50"/>
        <v>1.5781701647482889</v>
      </c>
      <c r="BP31" s="190">
        <f t="shared" si="51"/>
        <v>2.5994495374886348</v>
      </c>
      <c r="BQ31" s="189">
        <f t="shared" si="52"/>
        <v>1.6499051722368472</v>
      </c>
      <c r="BR31" s="190">
        <f t="shared" si="53"/>
        <v>2.7176063346472086</v>
      </c>
      <c r="BS31" s="189">
        <f t="shared" si="54"/>
        <v>1.7216401797254057</v>
      </c>
      <c r="BT31" s="190">
        <f t="shared" si="55"/>
        <v>2.8357631318057832</v>
      </c>
      <c r="BU31" s="189">
        <f t="shared" si="56"/>
        <v>1.7933751872139645</v>
      </c>
      <c r="BV31" s="190">
        <f t="shared" si="57"/>
        <v>2.9539199289643574</v>
      </c>
      <c r="BW31" s="189">
        <f t="shared" si="58"/>
        <v>1.865110194702523</v>
      </c>
      <c r="BX31" s="190">
        <f t="shared" si="59"/>
        <v>3.072076726122932</v>
      </c>
      <c r="BY31" s="189">
        <f t="shared" si="60"/>
        <v>1.9368452021910818</v>
      </c>
      <c r="BZ31" s="190">
        <f t="shared" si="61"/>
        <v>3.1902335232815062</v>
      </c>
      <c r="CA31" s="191">
        <f t="shared" si="62"/>
        <v>2.0085802096796401</v>
      </c>
      <c r="CB31" s="190">
        <f t="shared" si="63"/>
        <v>3.3083903204400804</v>
      </c>
      <c r="CD31" s="157">
        <f t="shared" si="340"/>
        <v>206.22901590077277</v>
      </c>
      <c r="CE31" s="158">
        <f>'Production Cost Summary'!$C$8/' Margin Analysis'!CD31</f>
        <v>2.8313697636076056</v>
      </c>
      <c r="CF31" s="159">
        <f>'Production Cost Summary'!$D$8/' Margin Analysis'!CD31</f>
        <v>3.7598055570079203</v>
      </c>
      <c r="CG31" s="189">
        <f t="shared" si="64"/>
        <v>2.9729382517879861</v>
      </c>
      <c r="CH31" s="190">
        <f t="shared" si="65"/>
        <v>3.9477958348583164</v>
      </c>
      <c r="CI31" s="189">
        <f t="shared" si="66"/>
        <v>3.1145067399683666</v>
      </c>
      <c r="CJ31" s="190">
        <f t="shared" si="67"/>
        <v>4.135786112708713</v>
      </c>
      <c r="CK31" s="189">
        <f t="shared" si="68"/>
        <v>3.2560752281487462</v>
      </c>
      <c r="CL31" s="190">
        <f t="shared" si="69"/>
        <v>4.3237763905591082</v>
      </c>
      <c r="CM31" s="189">
        <f t="shared" si="70"/>
        <v>3.3976437163291267</v>
      </c>
      <c r="CN31" s="190">
        <f t="shared" si="71"/>
        <v>4.5117666684095044</v>
      </c>
      <c r="CO31" s="189">
        <f t="shared" si="72"/>
        <v>3.5392122045095071</v>
      </c>
      <c r="CP31" s="190">
        <f t="shared" si="73"/>
        <v>4.6997569462599005</v>
      </c>
      <c r="CQ31" s="189">
        <f t="shared" si="74"/>
        <v>3.6807806926898876</v>
      </c>
      <c r="CR31" s="190">
        <f t="shared" si="75"/>
        <v>4.8877472241102966</v>
      </c>
      <c r="CS31" s="189">
        <f t="shared" si="76"/>
        <v>3.8223491808702676</v>
      </c>
      <c r="CT31" s="190">
        <f t="shared" si="77"/>
        <v>5.0757375019606927</v>
      </c>
      <c r="CU31" s="191">
        <f t="shared" si="78"/>
        <v>3.9639176690506477</v>
      </c>
      <c r="CV31" s="190">
        <f t="shared" si="79"/>
        <v>5.263727779811088</v>
      </c>
      <c r="CX31" s="157">
        <f t="shared" si="341"/>
        <v>71.113453758887161</v>
      </c>
      <c r="CY31" s="158">
        <f>'Production Cost Summary'!$C$9/' Margin Analysis'!CX31</f>
        <v>4.1266903024426007</v>
      </c>
      <c r="CZ31" s="159">
        <f>'Production Cost Summary'!$D$9/' Margin Analysis'!CX31</f>
        <v>6.8151942337554132</v>
      </c>
      <c r="DA31" s="189">
        <f t="shared" si="80"/>
        <v>4.3330248175647306</v>
      </c>
      <c r="DB31" s="190">
        <f t="shared" si="81"/>
        <v>7.1559539454431844</v>
      </c>
      <c r="DC31" s="189">
        <f t="shared" si="82"/>
        <v>4.5393593326868613</v>
      </c>
      <c r="DD31" s="190">
        <f t="shared" si="83"/>
        <v>7.4967136571309547</v>
      </c>
      <c r="DE31" s="189">
        <f t="shared" si="84"/>
        <v>4.7456938478089903</v>
      </c>
      <c r="DF31" s="190">
        <f t="shared" si="85"/>
        <v>7.837473368818725</v>
      </c>
      <c r="DG31" s="189">
        <f t="shared" si="86"/>
        <v>4.952028362931121</v>
      </c>
      <c r="DH31" s="190">
        <f t="shared" si="87"/>
        <v>8.1782330805064962</v>
      </c>
      <c r="DI31" s="189">
        <f t="shared" si="88"/>
        <v>5.1583628780532509</v>
      </c>
      <c r="DJ31" s="190">
        <f t="shared" si="89"/>
        <v>8.5189927921942665</v>
      </c>
      <c r="DK31" s="189">
        <f t="shared" si="90"/>
        <v>5.3646973931753807</v>
      </c>
      <c r="DL31" s="190">
        <f t="shared" si="91"/>
        <v>8.8597525038820368</v>
      </c>
      <c r="DM31" s="189">
        <f t="shared" si="92"/>
        <v>5.5710319082975115</v>
      </c>
      <c r="DN31" s="190">
        <f t="shared" si="93"/>
        <v>9.2005122155698089</v>
      </c>
      <c r="DO31" s="191">
        <f t="shared" si="94"/>
        <v>5.7773664234196405</v>
      </c>
      <c r="DP31" s="190">
        <f t="shared" si="95"/>
        <v>9.5412719272575774</v>
      </c>
      <c r="DR31" s="157">
        <f t="shared" si="342"/>
        <v>71.113453758887161</v>
      </c>
      <c r="DS31" s="158">
        <f>'Production Cost Summary'!$C$10/' Margin Analysis'!DR31</f>
        <v>4.2054252506703174</v>
      </c>
      <c r="DT31" s="159">
        <f>'Production Cost Summary'!$D$10/' Margin Analysis'!DR31</f>
        <v>6.893929181983129</v>
      </c>
      <c r="DU31" s="189">
        <f t="shared" si="96"/>
        <v>4.4156965132038337</v>
      </c>
      <c r="DV31" s="190">
        <f t="shared" si="97"/>
        <v>7.2386256410822858</v>
      </c>
      <c r="DW31" s="189">
        <f t="shared" si="98"/>
        <v>4.6259677757373492</v>
      </c>
      <c r="DX31" s="190">
        <f t="shared" si="99"/>
        <v>7.5833221001814426</v>
      </c>
      <c r="DY31" s="189">
        <f t="shared" si="100"/>
        <v>4.8362390382708647</v>
      </c>
      <c r="DZ31" s="190">
        <f t="shared" si="101"/>
        <v>7.9280185592805976</v>
      </c>
      <c r="EA31" s="189">
        <f t="shared" si="102"/>
        <v>5.046510300804381</v>
      </c>
      <c r="EB31" s="190">
        <f t="shared" si="103"/>
        <v>8.2727150183797544</v>
      </c>
      <c r="EC31" s="189">
        <f t="shared" si="104"/>
        <v>5.2567815633378965</v>
      </c>
      <c r="ED31" s="190">
        <f t="shared" si="105"/>
        <v>8.6174114774789103</v>
      </c>
      <c r="EE31" s="189">
        <f t="shared" si="106"/>
        <v>5.4670528258714128</v>
      </c>
      <c r="EF31" s="190">
        <f t="shared" si="107"/>
        <v>8.962107936578068</v>
      </c>
      <c r="EG31" s="189">
        <f t="shared" si="108"/>
        <v>5.6773240884049292</v>
      </c>
      <c r="EH31" s="190">
        <f t="shared" si="109"/>
        <v>9.306804395677224</v>
      </c>
      <c r="EI31" s="191">
        <f t="shared" si="110"/>
        <v>5.8875953509384438</v>
      </c>
      <c r="EJ31" s="190">
        <f t="shared" si="111"/>
        <v>9.6515008547763799</v>
      </c>
      <c r="EL31" s="157">
        <f t="shared" si="343"/>
        <v>113.78152601421947</v>
      </c>
      <c r="EM31" s="158">
        <f>'Production Cost Summary'!$C$11/' Margin Analysis'!EL31</f>
        <v>3.2149357880319283</v>
      </c>
      <c r="EN31" s="159">
        <f>'Production Cost Summary'!$D$11/' Margin Analysis'!EL31</f>
        <v>4.8952507451024356</v>
      </c>
      <c r="EO31" s="189">
        <f t="shared" si="112"/>
        <v>3.3756825774335248</v>
      </c>
      <c r="EP31" s="190">
        <f t="shared" si="113"/>
        <v>5.1400132823575575</v>
      </c>
      <c r="EQ31" s="189">
        <f t="shared" si="114"/>
        <v>3.5364293668351214</v>
      </c>
      <c r="ER31" s="190">
        <f t="shared" si="115"/>
        <v>5.3847758196126794</v>
      </c>
      <c r="ES31" s="189">
        <f t="shared" si="116"/>
        <v>3.6971761562367171</v>
      </c>
      <c r="ET31" s="190">
        <f t="shared" si="117"/>
        <v>5.6295383568678004</v>
      </c>
      <c r="EU31" s="189">
        <f t="shared" si="118"/>
        <v>3.8579229456383137</v>
      </c>
      <c r="EV31" s="190">
        <f t="shared" si="119"/>
        <v>5.8743008941229222</v>
      </c>
      <c r="EW31" s="189">
        <f t="shared" si="120"/>
        <v>4.0186697350399108</v>
      </c>
      <c r="EX31" s="190">
        <f t="shared" si="121"/>
        <v>6.119063431378045</v>
      </c>
      <c r="EY31" s="189">
        <f t="shared" si="122"/>
        <v>4.1794165244415069</v>
      </c>
      <c r="EZ31" s="190">
        <f t="shared" si="123"/>
        <v>6.3638259686331669</v>
      </c>
      <c r="FA31" s="189">
        <f t="shared" si="124"/>
        <v>4.3401633138431031</v>
      </c>
      <c r="FB31" s="190">
        <f t="shared" si="125"/>
        <v>6.6085885058882887</v>
      </c>
      <c r="FC31" s="191">
        <f t="shared" si="126"/>
        <v>4.5009101032446992</v>
      </c>
      <c r="FD31" s="190">
        <f t="shared" si="127"/>
        <v>6.8533510431434097</v>
      </c>
      <c r="FF31" s="157">
        <f t="shared" si="344"/>
        <v>99.558835262442031</v>
      </c>
      <c r="FG31" s="158">
        <f>'Production Cost Summary'!$C$12/' Margin Analysis'!FF31</f>
        <v>3.1591430250354788</v>
      </c>
      <c r="FH31" s="159">
        <f>'Production Cost Summary'!$D$12/' Margin Analysis'!FF31</f>
        <v>5.0795029759732016</v>
      </c>
      <c r="FI31" s="189">
        <f t="shared" si="128"/>
        <v>3.3171001762872527</v>
      </c>
      <c r="FJ31" s="190">
        <f t="shared" si="129"/>
        <v>5.3334781247718617</v>
      </c>
      <c r="FK31" s="189">
        <f t="shared" si="130"/>
        <v>3.4750573275390271</v>
      </c>
      <c r="FL31" s="190">
        <f t="shared" si="131"/>
        <v>5.5874532735705218</v>
      </c>
      <c r="FM31" s="189">
        <f t="shared" si="132"/>
        <v>3.6330144787908005</v>
      </c>
      <c r="FN31" s="190">
        <f t="shared" si="133"/>
        <v>5.841428422369181</v>
      </c>
      <c r="FO31" s="189">
        <f t="shared" si="134"/>
        <v>3.7909716300425744</v>
      </c>
      <c r="FP31" s="190">
        <f t="shared" si="135"/>
        <v>6.095403571167842</v>
      </c>
      <c r="FQ31" s="189">
        <f t="shared" si="136"/>
        <v>3.9489287812943488</v>
      </c>
      <c r="FR31" s="190">
        <f t="shared" si="137"/>
        <v>6.3493787199665022</v>
      </c>
      <c r="FS31" s="189">
        <f t="shared" si="138"/>
        <v>4.1068859325461222</v>
      </c>
      <c r="FT31" s="190">
        <f t="shared" si="139"/>
        <v>6.6033538687651623</v>
      </c>
      <c r="FU31" s="189">
        <f t="shared" si="140"/>
        <v>4.2648430837978966</v>
      </c>
      <c r="FV31" s="190">
        <f t="shared" si="141"/>
        <v>6.8573290175638224</v>
      </c>
      <c r="FW31" s="191">
        <f t="shared" si="142"/>
        <v>4.42280023504967</v>
      </c>
      <c r="FX31" s="190">
        <f t="shared" si="143"/>
        <v>7.1113041663624816</v>
      </c>
      <c r="FZ31" s="157">
        <f t="shared" si="345"/>
        <v>106.67018063833072</v>
      </c>
      <c r="GA31" s="158">
        <f>'Production Cost Summary'!$C$13/' Margin Analysis'!FZ31</f>
        <v>2.6095418450990646</v>
      </c>
      <c r="GB31" s="159">
        <f>'Production Cost Summary'!$D$13/' Margin Analysis'!FZ31</f>
        <v>4.4018777993076066</v>
      </c>
      <c r="GC31" s="189">
        <f t="shared" si="144"/>
        <v>2.740018937354018</v>
      </c>
      <c r="GD31" s="190">
        <f t="shared" si="145"/>
        <v>4.6219716892729874</v>
      </c>
      <c r="GE31" s="189">
        <f t="shared" si="146"/>
        <v>2.8704960296089714</v>
      </c>
      <c r="GF31" s="190">
        <f t="shared" si="147"/>
        <v>4.8420655792383673</v>
      </c>
      <c r="GG31" s="189">
        <f t="shared" si="148"/>
        <v>3.000973121863924</v>
      </c>
      <c r="GH31" s="190">
        <f t="shared" si="149"/>
        <v>5.0621594692037473</v>
      </c>
      <c r="GI31" s="189">
        <f t="shared" si="150"/>
        <v>3.1314502141188774</v>
      </c>
      <c r="GJ31" s="190">
        <f t="shared" si="151"/>
        <v>5.2822533591691281</v>
      </c>
      <c r="GK31" s="189">
        <f t="shared" si="152"/>
        <v>3.2619273063738308</v>
      </c>
      <c r="GL31" s="190">
        <f t="shared" si="153"/>
        <v>5.502347249134508</v>
      </c>
      <c r="GM31" s="189">
        <f t="shared" si="154"/>
        <v>3.3924043986287842</v>
      </c>
      <c r="GN31" s="190">
        <f t="shared" si="155"/>
        <v>5.7224411390998888</v>
      </c>
      <c r="GO31" s="189">
        <f t="shared" si="156"/>
        <v>3.5228814908837376</v>
      </c>
      <c r="GP31" s="190">
        <f t="shared" si="157"/>
        <v>5.9425350290652696</v>
      </c>
      <c r="GQ31" s="191">
        <f t="shared" si="158"/>
        <v>3.6533585831386901</v>
      </c>
      <c r="GR31" s="190">
        <f t="shared" si="159"/>
        <v>6.1626289190306487</v>
      </c>
      <c r="GT31" s="157">
        <f t="shared" si="346"/>
        <v>106.67018063833072</v>
      </c>
      <c r="GU31" s="158">
        <f>'Production Cost Summary'!$C$14/' Margin Analysis'!GT31</f>
        <v>2.8539991043251707</v>
      </c>
      <c r="GV31" s="159">
        <f>'Production Cost Summary'!$D$14/' Margin Analysis'!GT31</f>
        <v>4.6463350585337126</v>
      </c>
      <c r="GW31" s="189">
        <f t="shared" si="160"/>
        <v>2.9966990595414291</v>
      </c>
      <c r="GX31" s="190">
        <f t="shared" si="161"/>
        <v>4.8786518114603981</v>
      </c>
      <c r="GY31" s="189">
        <f t="shared" si="162"/>
        <v>3.139399014757688</v>
      </c>
      <c r="GZ31" s="190">
        <f t="shared" si="163"/>
        <v>5.1109685643870844</v>
      </c>
      <c r="HA31" s="189">
        <f t="shared" si="164"/>
        <v>3.282098969973946</v>
      </c>
      <c r="HB31" s="190">
        <f t="shared" si="165"/>
        <v>5.3432853173137689</v>
      </c>
      <c r="HC31" s="189">
        <f t="shared" si="166"/>
        <v>3.4247989251902049</v>
      </c>
      <c r="HD31" s="190">
        <f t="shared" si="167"/>
        <v>5.5756020702404552</v>
      </c>
      <c r="HE31" s="189">
        <f t="shared" si="168"/>
        <v>3.5674988804064633</v>
      </c>
      <c r="HF31" s="190">
        <f t="shared" si="169"/>
        <v>5.8079188231671406</v>
      </c>
      <c r="HG31" s="189">
        <f t="shared" si="170"/>
        <v>3.7101988356227218</v>
      </c>
      <c r="HH31" s="190">
        <f t="shared" si="171"/>
        <v>6.0402355760938269</v>
      </c>
      <c r="HI31" s="189">
        <f t="shared" si="172"/>
        <v>3.8528987908389807</v>
      </c>
      <c r="HJ31" s="190">
        <f t="shared" si="173"/>
        <v>6.2725523290205123</v>
      </c>
      <c r="HK31" s="191">
        <f t="shared" si="174"/>
        <v>3.9955987460552387</v>
      </c>
      <c r="HL31" s="190">
        <f t="shared" si="175"/>
        <v>6.5048690819471977</v>
      </c>
      <c r="HN31" s="157">
        <f t="shared" si="347"/>
        <v>99.558835262442031</v>
      </c>
      <c r="HO31" s="158">
        <f>'Production Cost Summary'!$C$15/' Margin Analysis'!HN31</f>
        <v>3.4175570566197302</v>
      </c>
      <c r="HP31" s="159">
        <f>'Production Cost Summary'!$D$15/' Margin Analysis'!HN31</f>
        <v>5.3379170075574534</v>
      </c>
      <c r="HQ31" s="189">
        <f t="shared" si="176"/>
        <v>3.5884349094507169</v>
      </c>
      <c r="HR31" s="190">
        <f t="shared" si="177"/>
        <v>5.6048128579353262</v>
      </c>
      <c r="HS31" s="189">
        <f t="shared" si="178"/>
        <v>3.7593127622817035</v>
      </c>
      <c r="HT31" s="190">
        <f t="shared" si="179"/>
        <v>5.8717087083131991</v>
      </c>
      <c r="HU31" s="189">
        <f t="shared" si="180"/>
        <v>3.9301906151126893</v>
      </c>
      <c r="HV31" s="190">
        <f t="shared" si="181"/>
        <v>6.1386045586910711</v>
      </c>
      <c r="HW31" s="189">
        <f t="shared" si="182"/>
        <v>4.1010684679436764</v>
      </c>
      <c r="HX31" s="190">
        <f t="shared" si="183"/>
        <v>6.405500409068944</v>
      </c>
      <c r="HY31" s="189">
        <f t="shared" si="184"/>
        <v>4.2719463207746626</v>
      </c>
      <c r="HZ31" s="190">
        <f t="shared" si="185"/>
        <v>6.6723962594468169</v>
      </c>
      <c r="IA31" s="189">
        <f t="shared" si="186"/>
        <v>4.4428241736056497</v>
      </c>
      <c r="IB31" s="190">
        <f t="shared" si="187"/>
        <v>6.9392921098246898</v>
      </c>
      <c r="IC31" s="189">
        <f t="shared" si="188"/>
        <v>4.613702026436636</v>
      </c>
      <c r="ID31" s="190">
        <f t="shared" si="189"/>
        <v>7.2061879602025627</v>
      </c>
      <c r="IE31" s="191">
        <f t="shared" si="190"/>
        <v>4.7845798792676222</v>
      </c>
      <c r="IF31" s="190">
        <f t="shared" si="191"/>
        <v>7.4730838105804338</v>
      </c>
      <c r="IH31" s="157">
        <f t="shared" si="348"/>
        <v>53.33509031916536</v>
      </c>
      <c r="II31" s="158">
        <f>'Production Cost Summary'!$C$16/' Margin Analysis'!IH31</f>
        <v>5.0643881614078596</v>
      </c>
      <c r="IJ31" s="159">
        <f>'Production Cost Summary'!$D$16/' Margin Analysis'!IH31</f>
        <v>8.6490600698249427</v>
      </c>
      <c r="IK31" s="189">
        <f t="shared" si="192"/>
        <v>5.3176075694782527</v>
      </c>
      <c r="IL31" s="190">
        <f t="shared" si="193"/>
        <v>9.0815130733161897</v>
      </c>
      <c r="IM31" s="189">
        <f t="shared" si="194"/>
        <v>5.5708269775486459</v>
      </c>
      <c r="IN31" s="190">
        <f t="shared" si="195"/>
        <v>9.5139660768074386</v>
      </c>
      <c r="IO31" s="189">
        <f t="shared" si="196"/>
        <v>5.8240463856190381</v>
      </c>
      <c r="IP31" s="190">
        <f t="shared" si="197"/>
        <v>9.9464190802986838</v>
      </c>
      <c r="IQ31" s="189">
        <f t="shared" si="198"/>
        <v>6.0772657936894312</v>
      </c>
      <c r="IR31" s="190">
        <f t="shared" si="199"/>
        <v>10.378872083789931</v>
      </c>
      <c r="IS31" s="189">
        <f t="shared" si="200"/>
        <v>6.3304852017598243</v>
      </c>
      <c r="IT31" s="190">
        <f t="shared" si="201"/>
        <v>10.811325087281178</v>
      </c>
      <c r="IU31" s="189">
        <f t="shared" si="202"/>
        <v>6.5837046098302174</v>
      </c>
      <c r="IV31" s="190">
        <f t="shared" si="203"/>
        <v>11.243778090772427</v>
      </c>
      <c r="IW31" s="189">
        <f t="shared" si="204"/>
        <v>6.8369240179006106</v>
      </c>
      <c r="IX31" s="190">
        <f t="shared" si="205"/>
        <v>11.676231094263674</v>
      </c>
      <c r="IY31" s="191">
        <f t="shared" si="206"/>
        <v>7.0901434259710028</v>
      </c>
      <c r="IZ31" s="190">
        <f t="shared" si="207"/>
        <v>12.108684097754919</v>
      </c>
      <c r="JB31" s="157">
        <f t="shared" si="349"/>
        <v>99.558835262442031</v>
      </c>
      <c r="JC31" s="158">
        <f>'Production Cost Summary'!$C$17/' Margin Analysis'!JB31</f>
        <v>3.3039337908374375</v>
      </c>
      <c r="JD31" s="159">
        <f>'Production Cost Summary'!$D$17/' Margin Analysis'!JB31</f>
        <v>5.2242937417751607</v>
      </c>
      <c r="JE31" s="189">
        <f t="shared" si="208"/>
        <v>3.4691304803793095</v>
      </c>
      <c r="JF31" s="190">
        <f t="shared" si="209"/>
        <v>5.4855084288639189</v>
      </c>
      <c r="JG31" s="189">
        <f t="shared" si="210"/>
        <v>3.6343271699211814</v>
      </c>
      <c r="JH31" s="190">
        <f t="shared" si="211"/>
        <v>5.746723115952677</v>
      </c>
      <c r="JI31" s="189">
        <f t="shared" si="212"/>
        <v>3.7995238594630529</v>
      </c>
      <c r="JJ31" s="190">
        <f t="shared" si="213"/>
        <v>6.0079378030414343</v>
      </c>
      <c r="JK31" s="189">
        <f t="shared" si="214"/>
        <v>3.9647205490049249</v>
      </c>
      <c r="JL31" s="190">
        <f t="shared" si="215"/>
        <v>6.2691524901301925</v>
      </c>
      <c r="JM31" s="189">
        <f t="shared" si="216"/>
        <v>4.1299172385467973</v>
      </c>
      <c r="JN31" s="190">
        <f t="shared" si="217"/>
        <v>6.5303671772189507</v>
      </c>
      <c r="JO31" s="189">
        <f t="shared" si="218"/>
        <v>4.2951139280886688</v>
      </c>
      <c r="JP31" s="190">
        <f t="shared" si="219"/>
        <v>6.7915818643077088</v>
      </c>
      <c r="JQ31" s="189">
        <f t="shared" si="220"/>
        <v>4.4603106176305412</v>
      </c>
      <c r="JR31" s="190">
        <f t="shared" si="221"/>
        <v>7.052796551396467</v>
      </c>
      <c r="JS31" s="191">
        <f t="shared" si="222"/>
        <v>4.6255073071724127</v>
      </c>
      <c r="JT31" s="190">
        <f t="shared" si="223"/>
        <v>7.3140112384852243</v>
      </c>
      <c r="JV31" s="157">
        <f t="shared" si="350"/>
        <v>2488.9708815610511</v>
      </c>
      <c r="JW31" s="158">
        <f>'Production Cost Summary'!$C$18/' Margin Analysis'!JV31</f>
        <v>0.11381211290922513</v>
      </c>
      <c r="JX31" s="159">
        <f>'Production Cost Summary'!$D$18/' Margin Analysis'!JV31</f>
        <v>0.19062651094673402</v>
      </c>
      <c r="JY31" s="189">
        <f t="shared" si="224"/>
        <v>0.11950271855468639</v>
      </c>
      <c r="JZ31" s="190">
        <f t="shared" si="225"/>
        <v>0.20015783649407073</v>
      </c>
      <c r="KA31" s="189">
        <f t="shared" si="226"/>
        <v>0.12519332420014764</v>
      </c>
      <c r="KB31" s="190">
        <f t="shared" si="227"/>
        <v>0.20968916204140745</v>
      </c>
      <c r="KC31" s="189">
        <f t="shared" si="228"/>
        <v>0.1308839298456089</v>
      </c>
      <c r="KD31" s="190">
        <f t="shared" si="229"/>
        <v>0.2192204875887441</v>
      </c>
      <c r="KE31" s="189">
        <f t="shared" si="230"/>
        <v>0.13657453549107015</v>
      </c>
      <c r="KF31" s="190">
        <f t="shared" si="231"/>
        <v>0.22875181313608081</v>
      </c>
      <c r="KG31" s="189">
        <f t="shared" si="232"/>
        <v>0.14226514113653141</v>
      </c>
      <c r="KH31" s="190">
        <f t="shared" si="233"/>
        <v>0.23828313868341752</v>
      </c>
      <c r="KI31" s="189">
        <f t="shared" si="234"/>
        <v>0.14795574678199266</v>
      </c>
      <c r="KJ31" s="190">
        <f t="shared" si="235"/>
        <v>0.24781446423075423</v>
      </c>
      <c r="KK31" s="189">
        <f t="shared" si="236"/>
        <v>0.15364635242745395</v>
      </c>
      <c r="KL31" s="190">
        <f t="shared" si="237"/>
        <v>0.25734578977809097</v>
      </c>
      <c r="KM31" s="191">
        <f t="shared" si="238"/>
        <v>0.15933695807291517</v>
      </c>
      <c r="KN31" s="190">
        <f t="shared" si="239"/>
        <v>0.26687711532542763</v>
      </c>
      <c r="KP31" s="157">
        <f t="shared" si="351"/>
        <v>2488.9708815610511</v>
      </c>
      <c r="KQ31" s="158">
        <f>'Production Cost Summary'!$C$19/' Margin Analysis'!KP31</f>
        <v>0.12760488776823387</v>
      </c>
      <c r="KR31" s="159">
        <f>'Production Cost Summary'!$D$19/' Margin Analysis'!KP31</f>
        <v>0.20441928580574278</v>
      </c>
      <c r="KS31" s="189">
        <f t="shared" si="240"/>
        <v>0.13398513215664556</v>
      </c>
      <c r="KT31" s="190">
        <f t="shared" si="241"/>
        <v>0.21464025009602994</v>
      </c>
      <c r="KU31" s="189">
        <f t="shared" si="242"/>
        <v>0.14036537654505726</v>
      </c>
      <c r="KV31" s="190">
        <f t="shared" si="243"/>
        <v>0.22486121438631709</v>
      </c>
      <c r="KW31" s="189">
        <f t="shared" si="244"/>
        <v>0.14674562093346893</v>
      </c>
      <c r="KX31" s="190">
        <f t="shared" si="245"/>
        <v>0.23508217867660419</v>
      </c>
      <c r="KY31" s="189">
        <f t="shared" si="246"/>
        <v>0.15312586532188063</v>
      </c>
      <c r="KZ31" s="190">
        <f t="shared" si="247"/>
        <v>0.24530314296689132</v>
      </c>
      <c r="LA31" s="189">
        <f t="shared" si="248"/>
        <v>0.15950610971029233</v>
      </c>
      <c r="LB31" s="190">
        <f t="shared" si="249"/>
        <v>0.2555241072571785</v>
      </c>
      <c r="LC31" s="189">
        <f t="shared" si="250"/>
        <v>0.16588635409870403</v>
      </c>
      <c r="LD31" s="190">
        <f t="shared" si="251"/>
        <v>0.26574507154746563</v>
      </c>
      <c r="LE31" s="189">
        <f t="shared" si="252"/>
        <v>0.17226659848711573</v>
      </c>
      <c r="LF31" s="190">
        <f t="shared" si="253"/>
        <v>0.27596603583775275</v>
      </c>
      <c r="LG31" s="191">
        <f t="shared" si="254"/>
        <v>0.1786468428755274</v>
      </c>
      <c r="LH31" s="190">
        <f t="shared" si="255"/>
        <v>0.28618700012803988</v>
      </c>
      <c r="LJ31" s="157">
        <f t="shared" si="352"/>
        <v>2488.9708815610511</v>
      </c>
      <c r="LK31" s="158">
        <f>'Production Cost Summary'!$C$20/' Margin Analysis'!LJ31</f>
        <v>0.12585127143132335</v>
      </c>
      <c r="LL31" s="159">
        <f>'Production Cost Summary'!$D$20/' Margin Analysis'!LJ31</f>
        <v>0.20266566946883227</v>
      </c>
      <c r="LM31" s="189">
        <f t="shared" si="256"/>
        <v>0.13214383500288954</v>
      </c>
      <c r="LN31" s="190">
        <f t="shared" si="257"/>
        <v>0.21279895294227388</v>
      </c>
      <c r="LO31" s="189">
        <f t="shared" si="258"/>
        <v>0.13843639857445569</v>
      </c>
      <c r="LP31" s="190">
        <f t="shared" si="259"/>
        <v>0.22293223641571552</v>
      </c>
      <c r="LQ31" s="189">
        <f t="shared" si="260"/>
        <v>0.14472896214602185</v>
      </c>
      <c r="LR31" s="190">
        <f t="shared" si="261"/>
        <v>0.23306551988915711</v>
      </c>
      <c r="LS31" s="189">
        <f t="shared" si="262"/>
        <v>0.15102152571758801</v>
      </c>
      <c r="LT31" s="190">
        <f t="shared" si="263"/>
        <v>0.24319880336259872</v>
      </c>
      <c r="LU31" s="189">
        <f t="shared" si="264"/>
        <v>0.15731408928915419</v>
      </c>
      <c r="LV31" s="190">
        <f t="shared" si="265"/>
        <v>0.25333208683604036</v>
      </c>
      <c r="LW31" s="189">
        <f t="shared" si="266"/>
        <v>0.16360665286072038</v>
      </c>
      <c r="LX31" s="190">
        <f t="shared" si="267"/>
        <v>0.26346537030948197</v>
      </c>
      <c r="LY31" s="189">
        <f t="shared" si="268"/>
        <v>0.16989921643228653</v>
      </c>
      <c r="LZ31" s="190">
        <f t="shared" si="269"/>
        <v>0.27359865378292358</v>
      </c>
      <c r="MA31" s="191">
        <f t="shared" si="270"/>
        <v>0.17619178000385269</v>
      </c>
      <c r="MB31" s="190">
        <f t="shared" si="271"/>
        <v>0.28373193725636514</v>
      </c>
      <c r="MD31" s="157">
        <f t="shared" si="353"/>
        <v>88.891817198608948</v>
      </c>
      <c r="ME31" s="158">
        <f>'Production Cost Summary'!$C$21/' Margin Analysis'!MD31</f>
        <v>3.5349070128461419</v>
      </c>
      <c r="MF31" s="159">
        <f>'Production Cost Summary'!$D$21/' Margin Analysis'!MD31</f>
        <v>5.6857101578963922</v>
      </c>
      <c r="MG31" s="189">
        <f t="shared" si="272"/>
        <v>3.7116523634884491</v>
      </c>
      <c r="MH31" s="190">
        <f t="shared" si="273"/>
        <v>5.9699956657912123</v>
      </c>
      <c r="MI31" s="189">
        <f t="shared" si="274"/>
        <v>3.8883977141307566</v>
      </c>
      <c r="MJ31" s="190">
        <f t="shared" si="275"/>
        <v>6.2542811736860315</v>
      </c>
      <c r="MK31" s="189">
        <f t="shared" si="276"/>
        <v>4.0651430647730633</v>
      </c>
      <c r="ML31" s="190">
        <f t="shared" si="277"/>
        <v>6.5385666815808507</v>
      </c>
      <c r="MM31" s="189">
        <f t="shared" si="278"/>
        <v>4.24188841541537</v>
      </c>
      <c r="MN31" s="190">
        <f t="shared" si="279"/>
        <v>6.8228521894756708</v>
      </c>
      <c r="MO31" s="189">
        <f t="shared" si="280"/>
        <v>4.4186337660576775</v>
      </c>
      <c r="MP31" s="190">
        <f t="shared" si="281"/>
        <v>7.1071376973704901</v>
      </c>
      <c r="MQ31" s="189">
        <f t="shared" si="282"/>
        <v>4.5953791166999851</v>
      </c>
      <c r="MR31" s="190">
        <f t="shared" si="283"/>
        <v>7.3914232052653102</v>
      </c>
      <c r="MS31" s="189">
        <f t="shared" si="284"/>
        <v>4.7721244673422918</v>
      </c>
      <c r="MT31" s="190">
        <f t="shared" si="285"/>
        <v>7.6757087131601303</v>
      </c>
      <c r="MU31" s="191">
        <f t="shared" si="286"/>
        <v>4.9488698179845985</v>
      </c>
      <c r="MV31" s="190">
        <f t="shared" si="287"/>
        <v>7.9599942210549486</v>
      </c>
      <c r="MX31" s="157">
        <f t="shared" si="354"/>
        <v>2488.9708815610511</v>
      </c>
      <c r="MY31" s="158">
        <f>'Production Cost Summary'!$C$22/' Margin Analysis'!MX31</f>
        <v>0.13750051980734893</v>
      </c>
      <c r="MZ31" s="159">
        <f>'Production Cost Summary'!$D$22/' Margin Analysis'!MX31</f>
        <v>0.21431491784485784</v>
      </c>
      <c r="NA31" s="189">
        <f t="shared" si="288"/>
        <v>0.14437554579771639</v>
      </c>
      <c r="NB31" s="190">
        <f t="shared" si="289"/>
        <v>0.22503066373710073</v>
      </c>
      <c r="NC31" s="189">
        <f t="shared" si="290"/>
        <v>0.15125057178808382</v>
      </c>
      <c r="ND31" s="190">
        <f t="shared" si="291"/>
        <v>0.23574640962934365</v>
      </c>
      <c r="NE31" s="189">
        <f t="shared" si="292"/>
        <v>0.15812559777845125</v>
      </c>
      <c r="NF31" s="190">
        <f t="shared" si="293"/>
        <v>0.24646215552158651</v>
      </c>
      <c r="NG31" s="189">
        <f t="shared" si="294"/>
        <v>0.16500062376881872</v>
      </c>
      <c r="NH31" s="190">
        <f t="shared" si="295"/>
        <v>0.2571779014138294</v>
      </c>
      <c r="NI31" s="189">
        <f t="shared" si="296"/>
        <v>0.17187564975918615</v>
      </c>
      <c r="NJ31" s="190">
        <f t="shared" si="297"/>
        <v>0.26789364730607229</v>
      </c>
      <c r="NK31" s="189">
        <f t="shared" si="298"/>
        <v>0.17875067574955361</v>
      </c>
      <c r="NL31" s="190">
        <f t="shared" si="299"/>
        <v>0.27860939319831518</v>
      </c>
      <c r="NM31" s="189">
        <f t="shared" si="300"/>
        <v>0.18562570173992107</v>
      </c>
      <c r="NN31" s="190">
        <f t="shared" si="301"/>
        <v>0.28932513909055813</v>
      </c>
      <c r="NO31" s="191">
        <f t="shared" si="302"/>
        <v>0.19250072773028848</v>
      </c>
      <c r="NP31" s="190">
        <f t="shared" si="303"/>
        <v>0.30004088498280096</v>
      </c>
      <c r="NR31" s="157">
        <f t="shared" si="355"/>
        <v>2133.403612766615</v>
      </c>
      <c r="NS31" s="158">
        <f>'Production Cost Summary'!$C$23/' Margin Analysis'!NR31</f>
        <v>0.1414638271886228</v>
      </c>
      <c r="NT31" s="159">
        <f>'Production Cost Summary'!$D$23/' Margin Analysis'!NR31</f>
        <v>0.23108062489904985</v>
      </c>
      <c r="NU31" s="189">
        <f t="shared" si="304"/>
        <v>0.14853701854805396</v>
      </c>
      <c r="NV31" s="190">
        <f t="shared" si="305"/>
        <v>0.24263465614400234</v>
      </c>
      <c r="NW31" s="189">
        <f t="shared" si="306"/>
        <v>0.15561020990748509</v>
      </c>
      <c r="NX31" s="190">
        <f t="shared" si="307"/>
        <v>0.25418868738895484</v>
      </c>
      <c r="NY31" s="189">
        <f t="shared" si="308"/>
        <v>0.16268340126691622</v>
      </c>
      <c r="NZ31" s="190">
        <f t="shared" si="309"/>
        <v>0.2657427186339073</v>
      </c>
      <c r="OA31" s="189">
        <f t="shared" si="310"/>
        <v>0.16975659262634735</v>
      </c>
      <c r="OB31" s="190">
        <f t="shared" si="311"/>
        <v>0.27729674987885983</v>
      </c>
      <c r="OC31" s="189">
        <f t="shared" si="312"/>
        <v>0.1768297839857785</v>
      </c>
      <c r="OD31" s="190">
        <f t="shared" si="313"/>
        <v>0.28885078112381229</v>
      </c>
      <c r="OE31" s="189">
        <f t="shared" si="314"/>
        <v>0.18390297534520963</v>
      </c>
      <c r="OF31" s="190">
        <f t="shared" si="315"/>
        <v>0.30040481236876482</v>
      </c>
      <c r="OG31" s="189">
        <f t="shared" si="316"/>
        <v>0.19097616670464079</v>
      </c>
      <c r="OH31" s="190">
        <f t="shared" si="317"/>
        <v>0.31195884361371734</v>
      </c>
      <c r="OI31" s="191">
        <f t="shared" si="318"/>
        <v>0.1980493580640719</v>
      </c>
      <c r="OJ31" s="190">
        <f t="shared" si="319"/>
        <v>0.32351287485866975</v>
      </c>
      <c r="OL31" s="157">
        <f t="shared" si="356"/>
        <v>1422.2690751777432</v>
      </c>
      <c r="OM31" s="158">
        <f>'Production Cost Summary'!$C$24/' Margin Analysis'!OL31</f>
        <v>0.20666751821434792</v>
      </c>
      <c r="ON31" s="159">
        <f>'Production Cost Summary'!$D$24/' Margin Analysis'!OL31</f>
        <v>0.34109271477998854</v>
      </c>
      <c r="OO31" s="189">
        <f t="shared" si="320"/>
        <v>0.21700089412506532</v>
      </c>
      <c r="OP31" s="190">
        <f t="shared" si="321"/>
        <v>0.35814735051898799</v>
      </c>
      <c r="OQ31" s="189">
        <f t="shared" si="322"/>
        <v>0.22733427003578274</v>
      </c>
      <c r="OR31" s="190">
        <f t="shared" si="323"/>
        <v>0.3752019862579874</v>
      </c>
      <c r="OS31" s="189">
        <f t="shared" si="324"/>
        <v>0.23766764594650008</v>
      </c>
      <c r="OT31" s="190">
        <f t="shared" si="325"/>
        <v>0.3922566219969868</v>
      </c>
      <c r="OU31" s="189">
        <f t="shared" si="326"/>
        <v>0.24800102185721751</v>
      </c>
      <c r="OV31" s="190">
        <f t="shared" si="327"/>
        <v>0.40931125773598626</v>
      </c>
      <c r="OW31" s="189">
        <f t="shared" si="328"/>
        <v>0.25833439776793488</v>
      </c>
      <c r="OX31" s="190">
        <f t="shared" si="329"/>
        <v>0.42636589347498566</v>
      </c>
      <c r="OY31" s="189">
        <f t="shared" si="330"/>
        <v>0.2686677736786523</v>
      </c>
      <c r="OZ31" s="190">
        <f t="shared" si="331"/>
        <v>0.44342052921398512</v>
      </c>
      <c r="PA31" s="189">
        <f t="shared" si="332"/>
        <v>0.27900114958936972</v>
      </c>
      <c r="PB31" s="190">
        <f t="shared" si="333"/>
        <v>0.46047516495298457</v>
      </c>
      <c r="PC31" s="191">
        <f t="shared" si="334"/>
        <v>0.28933452550008709</v>
      </c>
      <c r="PD31" s="190">
        <f t="shared" si="335"/>
        <v>0.47752980069198392</v>
      </c>
    </row>
  </sheetData>
  <mergeCells count="210">
    <mergeCell ref="NU3:NV3"/>
    <mergeCell ref="NW3:NX3"/>
    <mergeCell ref="NY3:NZ3"/>
    <mergeCell ref="OA3:OB3"/>
    <mergeCell ref="OC3:OD3"/>
    <mergeCell ref="OE3:OF3"/>
    <mergeCell ref="OG3:OH3"/>
    <mergeCell ref="OI3:OJ3"/>
    <mergeCell ref="OO2:PD2"/>
    <mergeCell ref="OO3:OP3"/>
    <mergeCell ref="OQ3:OR3"/>
    <mergeCell ref="OS3:OT3"/>
    <mergeCell ref="OU3:OV3"/>
    <mergeCell ref="OW3:OX3"/>
    <mergeCell ref="OY3:OZ3"/>
    <mergeCell ref="PA3:PB3"/>
    <mergeCell ref="PC3:PD3"/>
    <mergeCell ref="OL2:ON2"/>
    <mergeCell ref="MG3:MH3"/>
    <mergeCell ref="MI3:MJ3"/>
    <mergeCell ref="MK3:ML3"/>
    <mergeCell ref="MM3:MN3"/>
    <mergeCell ref="MO3:MP3"/>
    <mergeCell ref="MQ3:MR3"/>
    <mergeCell ref="MS3:MT3"/>
    <mergeCell ref="MU3:MV3"/>
    <mergeCell ref="NA2:NP2"/>
    <mergeCell ref="NA3:NB3"/>
    <mergeCell ref="NC3:ND3"/>
    <mergeCell ref="NE3:NF3"/>
    <mergeCell ref="NG3:NH3"/>
    <mergeCell ref="NI3:NJ3"/>
    <mergeCell ref="NK3:NL3"/>
    <mergeCell ref="NM3:NN3"/>
    <mergeCell ref="NO3:NP3"/>
    <mergeCell ref="LC3:LD3"/>
    <mergeCell ref="LE3:LF3"/>
    <mergeCell ref="LG3:LH3"/>
    <mergeCell ref="LM2:MB2"/>
    <mergeCell ref="LM3:LN3"/>
    <mergeCell ref="LO3:LP3"/>
    <mergeCell ref="LQ3:LR3"/>
    <mergeCell ref="LS3:LT3"/>
    <mergeCell ref="LU3:LV3"/>
    <mergeCell ref="LW3:LX3"/>
    <mergeCell ref="LY3:LZ3"/>
    <mergeCell ref="MA3:MB3"/>
    <mergeCell ref="LJ2:LL2"/>
    <mergeCell ref="KS3:KT3"/>
    <mergeCell ref="KU3:KV3"/>
    <mergeCell ref="KW3:KX3"/>
    <mergeCell ref="KY3:KZ3"/>
    <mergeCell ref="LA3:LB3"/>
    <mergeCell ref="JO3:JP3"/>
    <mergeCell ref="JQ3:JR3"/>
    <mergeCell ref="JS3:JT3"/>
    <mergeCell ref="JY2:KN2"/>
    <mergeCell ref="JY3:JZ3"/>
    <mergeCell ref="KA3:KB3"/>
    <mergeCell ref="KC3:KD3"/>
    <mergeCell ref="KE3:KF3"/>
    <mergeCell ref="KG3:KH3"/>
    <mergeCell ref="KI3:KJ3"/>
    <mergeCell ref="KK3:KL3"/>
    <mergeCell ref="KM3:KN3"/>
    <mergeCell ref="JV2:JX2"/>
    <mergeCell ref="KP2:KR2"/>
    <mergeCell ref="JE3:JF3"/>
    <mergeCell ref="JG3:JH3"/>
    <mergeCell ref="JI3:JJ3"/>
    <mergeCell ref="JK3:JL3"/>
    <mergeCell ref="JM3:JN3"/>
    <mergeCell ref="IA3:IB3"/>
    <mergeCell ref="IC3:ID3"/>
    <mergeCell ref="IE3:IF3"/>
    <mergeCell ref="IK2:IZ2"/>
    <mergeCell ref="IK3:IL3"/>
    <mergeCell ref="IM3:IN3"/>
    <mergeCell ref="IO3:IP3"/>
    <mergeCell ref="IQ3:IR3"/>
    <mergeCell ref="IS3:IT3"/>
    <mergeCell ref="IU3:IV3"/>
    <mergeCell ref="IW3:IX3"/>
    <mergeCell ref="IY3:IZ3"/>
    <mergeCell ref="IH2:IJ2"/>
    <mergeCell ref="JB2:JD2"/>
    <mergeCell ref="HQ3:HR3"/>
    <mergeCell ref="HS3:HT3"/>
    <mergeCell ref="HU3:HV3"/>
    <mergeCell ref="HW3:HX3"/>
    <mergeCell ref="HY3:HZ3"/>
    <mergeCell ref="GM3:GN3"/>
    <mergeCell ref="GO3:GP3"/>
    <mergeCell ref="GQ3:GR3"/>
    <mergeCell ref="GW2:HL2"/>
    <mergeCell ref="GW3:GX3"/>
    <mergeCell ref="GY3:GZ3"/>
    <mergeCell ref="HA3:HB3"/>
    <mergeCell ref="HC3:HD3"/>
    <mergeCell ref="HE3:HF3"/>
    <mergeCell ref="HG3:HH3"/>
    <mergeCell ref="HI3:HJ3"/>
    <mergeCell ref="HK3:HL3"/>
    <mergeCell ref="GT2:GV2"/>
    <mergeCell ref="HN2:HP2"/>
    <mergeCell ref="GC3:GD3"/>
    <mergeCell ref="GE3:GF3"/>
    <mergeCell ref="GG3:GH3"/>
    <mergeCell ref="GI3:GJ3"/>
    <mergeCell ref="GK3:GL3"/>
    <mergeCell ref="EY3:EZ3"/>
    <mergeCell ref="FA3:FB3"/>
    <mergeCell ref="FC3:FD3"/>
    <mergeCell ref="FI2:FX2"/>
    <mergeCell ref="FI3:FJ3"/>
    <mergeCell ref="FK3:FL3"/>
    <mergeCell ref="FM3:FN3"/>
    <mergeCell ref="FO3:FP3"/>
    <mergeCell ref="FQ3:FR3"/>
    <mergeCell ref="FS3:FT3"/>
    <mergeCell ref="FU3:FV3"/>
    <mergeCell ref="FW3:FX3"/>
    <mergeCell ref="FF2:FH2"/>
    <mergeCell ref="FZ2:GB2"/>
    <mergeCell ref="EO3:EP3"/>
    <mergeCell ref="EQ3:ER3"/>
    <mergeCell ref="ES3:ET3"/>
    <mergeCell ref="EU3:EV3"/>
    <mergeCell ref="EW3:EX3"/>
    <mergeCell ref="DK3:DL3"/>
    <mergeCell ref="DM3:DN3"/>
    <mergeCell ref="DO3:DP3"/>
    <mergeCell ref="DU2:EJ2"/>
    <mergeCell ref="DU3:DV3"/>
    <mergeCell ref="DW3:DX3"/>
    <mergeCell ref="DY3:DZ3"/>
    <mergeCell ref="EA3:EB3"/>
    <mergeCell ref="EC3:ED3"/>
    <mergeCell ref="EE3:EF3"/>
    <mergeCell ref="EG3:EH3"/>
    <mergeCell ref="EI3:EJ3"/>
    <mergeCell ref="EO2:FD2"/>
    <mergeCell ref="DA3:DB3"/>
    <mergeCell ref="DC3:DD3"/>
    <mergeCell ref="DE3:DF3"/>
    <mergeCell ref="DG3:DH3"/>
    <mergeCell ref="DI3:DJ3"/>
    <mergeCell ref="BW3:BX3"/>
    <mergeCell ref="BY3:BZ3"/>
    <mergeCell ref="CA3:CB3"/>
    <mergeCell ref="CG2:CV2"/>
    <mergeCell ref="CG3:CH3"/>
    <mergeCell ref="CI3:CJ3"/>
    <mergeCell ref="CK3:CL3"/>
    <mergeCell ref="CM3:CN3"/>
    <mergeCell ref="CO3:CP3"/>
    <mergeCell ref="CQ3:CR3"/>
    <mergeCell ref="CS3:CT3"/>
    <mergeCell ref="CU3:CV3"/>
    <mergeCell ref="BM3:BN3"/>
    <mergeCell ref="BO3:BP3"/>
    <mergeCell ref="BQ3:BR3"/>
    <mergeCell ref="BS3:BT3"/>
    <mergeCell ref="BU3:BV3"/>
    <mergeCell ref="AI3:AJ3"/>
    <mergeCell ref="AK3:AL3"/>
    <mergeCell ref="AM3:AN3"/>
    <mergeCell ref="AS2:BH2"/>
    <mergeCell ref="AS3:AT3"/>
    <mergeCell ref="AU3:AV3"/>
    <mergeCell ref="AW3:AX3"/>
    <mergeCell ref="AY3:AZ3"/>
    <mergeCell ref="BA3:BB3"/>
    <mergeCell ref="BC3:BD3"/>
    <mergeCell ref="BE3:BF3"/>
    <mergeCell ref="BG3:BH3"/>
    <mergeCell ref="Y3:Z3"/>
    <mergeCell ref="AA3:AB3"/>
    <mergeCell ref="AC3:AD3"/>
    <mergeCell ref="AE3:AF3"/>
    <mergeCell ref="AG3:AH3"/>
    <mergeCell ref="I3:J3"/>
    <mergeCell ref="G3:H3"/>
    <mergeCell ref="E3:F3"/>
    <mergeCell ref="S3:T3"/>
    <mergeCell ref="Q3:R3"/>
    <mergeCell ref="O3:P3"/>
    <mergeCell ref="M3:N3"/>
    <mergeCell ref="K3:L3"/>
    <mergeCell ref="MD2:MF2"/>
    <mergeCell ref="MX2:MZ2"/>
    <mergeCell ref="NR2:NT2"/>
    <mergeCell ref="GC2:GR2"/>
    <mergeCell ref="HQ2:IF2"/>
    <mergeCell ref="JE2:JT2"/>
    <mergeCell ref="KS2:LH2"/>
    <mergeCell ref="MG2:MV2"/>
    <mergeCell ref="NU2:OJ2"/>
    <mergeCell ref="B2:D2"/>
    <mergeCell ref="V2:X2"/>
    <mergeCell ref="AP2:AR2"/>
    <mergeCell ref="BJ2:BL2"/>
    <mergeCell ref="CD2:CF2"/>
    <mergeCell ref="CX2:CZ2"/>
    <mergeCell ref="DR2:DT2"/>
    <mergeCell ref="EL2:EN2"/>
    <mergeCell ref="E2:T2"/>
    <mergeCell ref="Y2:AN2"/>
    <mergeCell ref="BM2:CB2"/>
    <mergeCell ref="DA2:D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Quick Start Guide</vt:lpstr>
      <vt:lpstr>Production Cost Comparison</vt:lpstr>
      <vt:lpstr>Production Cost Summary</vt:lpstr>
      <vt:lpstr>Yield Estimates</vt:lpstr>
      <vt:lpstr>Price Analysis</vt:lpstr>
      <vt:lpstr>Cash Averages 2016-2025</vt:lpstr>
      <vt:lpstr>Profitability Analysis</vt:lpstr>
      <vt:lpstr>Break-Even Analysis</vt:lpstr>
      <vt:lpstr> Margin Analysis</vt:lpstr>
      <vt:lpstr>Margin Comparisons</vt:lpstr>
      <vt:lpstr>Crop Rankings</vt:lpstr>
      <vt:lpstr>Full Summary View</vt:lpstr>
      <vt:lpstr>Resources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 Gabor</dc:creator>
  <cp:lastModifiedBy>Dustin Gabor</cp:lastModifiedBy>
  <dcterms:created xsi:type="dcterms:W3CDTF">2021-12-03T03:58:20Z</dcterms:created>
  <dcterms:modified xsi:type="dcterms:W3CDTF">2026-03-04T16:34:49Z</dcterms:modified>
</cp:coreProperties>
</file>