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usti\OneDrive\Desktop\GRAIN SHARK MAIN\Crop Trackers\Other Trackers\"/>
    </mc:Choice>
  </mc:AlternateContent>
  <xr:revisionPtr revIDLastSave="0" documentId="13_ncr:1_{C64299F1-51C7-4023-A855-5669E8B58BE5}" xr6:coauthVersionLast="47" xr6:coauthVersionMax="47" xr10:uidLastSave="{00000000-0000-0000-0000-000000000000}"/>
  <bookViews>
    <workbookView xWindow="38290" yWindow="-110" windowWidth="38620" windowHeight="21100" activeTab="9" xr2:uid="{FABB3BEE-F830-49C2-897C-0C477490C3DB}"/>
  </bookViews>
  <sheets>
    <sheet name="Quick Start Guide" sheetId="10" r:id="rId1"/>
    <sheet name="Production Cost Comparison" sheetId="1" r:id="rId2"/>
    <sheet name="Production Cost Summary" sheetId="6" r:id="rId3"/>
    <sheet name="Yield Estimates" sheetId="3" r:id="rId4"/>
    <sheet name="Price Analysis" sheetId="5" r:id="rId5"/>
    <sheet name="Cash Averages 2016-2024" sheetId="14" r:id="rId6"/>
    <sheet name="Profitability Analysis" sheetId="7" r:id="rId7"/>
    <sheet name="Break-Even Analysis" sheetId="11" r:id="rId8"/>
    <sheet name="Crop Rankings" sheetId="9" r:id="rId9"/>
    <sheet name="Full Summary View" sheetId="16" r:id="rId10"/>
    <sheet name="Resources" sheetId="12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4" i="5" l="1"/>
  <c r="N23" i="5"/>
  <c r="N22" i="5"/>
  <c r="N21" i="5"/>
  <c r="N20" i="5"/>
  <c r="N19" i="5"/>
  <c r="N18" i="5"/>
  <c r="N17" i="5"/>
  <c r="N16" i="5"/>
  <c r="N15" i="5"/>
  <c r="N14" i="5"/>
  <c r="N13" i="5"/>
  <c r="N12" i="5"/>
  <c r="N11" i="5"/>
  <c r="N10" i="5"/>
  <c r="N9" i="5"/>
  <c r="N8" i="5"/>
  <c r="N7" i="5"/>
  <c r="N6" i="5"/>
  <c r="N5" i="5"/>
  <c r="N4" i="5"/>
  <c r="AQ17" i="9"/>
  <c r="AN17" i="9"/>
  <c r="AK17" i="9"/>
  <c r="E90" i="16"/>
  <c r="E89" i="16"/>
  <c r="D90" i="16"/>
  <c r="D89" i="16"/>
  <c r="C90" i="16"/>
  <c r="C89" i="16"/>
  <c r="T73" i="16"/>
  <c r="T72" i="16"/>
  <c r="S73" i="16"/>
  <c r="S72" i="16"/>
  <c r="R73" i="16"/>
  <c r="R72" i="16"/>
  <c r="O73" i="16"/>
  <c r="O72" i="16"/>
  <c r="N73" i="16"/>
  <c r="N72" i="16"/>
  <c r="M73" i="16"/>
  <c r="M72" i="16"/>
  <c r="J73" i="16"/>
  <c r="J72" i="16"/>
  <c r="I73" i="16"/>
  <c r="I72" i="16"/>
  <c r="H73" i="16"/>
  <c r="H72" i="16"/>
  <c r="E72" i="16"/>
  <c r="E73" i="16"/>
  <c r="D73" i="16"/>
  <c r="D72" i="16"/>
  <c r="C73" i="16"/>
  <c r="C72" i="16"/>
  <c r="T56" i="16"/>
  <c r="T55" i="16"/>
  <c r="S56" i="16"/>
  <c r="S55" i="16"/>
  <c r="R56" i="16"/>
  <c r="R55" i="16"/>
  <c r="O56" i="16"/>
  <c r="O55" i="16"/>
  <c r="N56" i="16"/>
  <c r="N55" i="16"/>
  <c r="M56" i="16"/>
  <c r="M55" i="16"/>
  <c r="J56" i="16"/>
  <c r="J55" i="16"/>
  <c r="I56" i="16"/>
  <c r="I55" i="16"/>
  <c r="H56" i="16"/>
  <c r="H55" i="16"/>
  <c r="E56" i="16"/>
  <c r="E55" i="16"/>
  <c r="D56" i="16"/>
  <c r="D55" i="16"/>
  <c r="C56" i="16"/>
  <c r="C55" i="16"/>
  <c r="T39" i="16"/>
  <c r="T38" i="16"/>
  <c r="S39" i="16"/>
  <c r="S38" i="16"/>
  <c r="R39" i="16"/>
  <c r="R38" i="16"/>
  <c r="N39" i="16"/>
  <c r="O39" i="16"/>
  <c r="O38" i="16"/>
  <c r="N38" i="16"/>
  <c r="M39" i="16"/>
  <c r="M38" i="16"/>
  <c r="J39" i="16"/>
  <c r="J38" i="16"/>
  <c r="I39" i="16"/>
  <c r="I38" i="16"/>
  <c r="H39" i="16"/>
  <c r="H38" i="16"/>
  <c r="E39" i="16"/>
  <c r="E38" i="16"/>
  <c r="D39" i="16"/>
  <c r="D38" i="16"/>
  <c r="C39" i="16"/>
  <c r="C38" i="16"/>
  <c r="T22" i="16"/>
  <c r="T21" i="16"/>
  <c r="S22" i="16"/>
  <c r="S21" i="16"/>
  <c r="R22" i="16"/>
  <c r="R21" i="16"/>
  <c r="O22" i="16"/>
  <c r="O21" i="16"/>
  <c r="N22" i="16"/>
  <c r="N21" i="16"/>
  <c r="M22" i="16"/>
  <c r="M21" i="16"/>
  <c r="J22" i="16"/>
  <c r="J21" i="16"/>
  <c r="I22" i="16"/>
  <c r="I21" i="16"/>
  <c r="H22" i="16"/>
  <c r="H21" i="16"/>
  <c r="E22" i="16"/>
  <c r="E21" i="16"/>
  <c r="D22" i="16"/>
  <c r="D21" i="16"/>
  <c r="C22" i="16"/>
  <c r="C21" i="16"/>
  <c r="T5" i="16"/>
  <c r="T4" i="16"/>
  <c r="S5" i="16"/>
  <c r="S4" i="16"/>
  <c r="R5" i="16"/>
  <c r="R4" i="16"/>
  <c r="O5" i="16"/>
  <c r="O4" i="16"/>
  <c r="N5" i="16"/>
  <c r="N4" i="16"/>
  <c r="M5" i="16"/>
  <c r="M4" i="16"/>
  <c r="J5" i="16"/>
  <c r="J4" i="16"/>
  <c r="I5" i="16"/>
  <c r="I4" i="16"/>
  <c r="H5" i="16"/>
  <c r="H4" i="16"/>
  <c r="C4" i="16"/>
  <c r="E92" i="16"/>
  <c r="C92" i="16"/>
  <c r="E91" i="16"/>
  <c r="D91" i="16"/>
  <c r="C91" i="16"/>
  <c r="T75" i="16"/>
  <c r="R75" i="16"/>
  <c r="T74" i="16"/>
  <c r="S74" i="16"/>
  <c r="R74" i="16"/>
  <c r="O75" i="16"/>
  <c r="M75" i="16"/>
  <c r="O74" i="16"/>
  <c r="N74" i="16"/>
  <c r="M74" i="16"/>
  <c r="J75" i="16"/>
  <c r="H75" i="16"/>
  <c r="J74" i="16"/>
  <c r="I74" i="16"/>
  <c r="H74" i="16"/>
  <c r="E75" i="16"/>
  <c r="C75" i="16"/>
  <c r="E74" i="16"/>
  <c r="D74" i="16"/>
  <c r="C74" i="16"/>
  <c r="T58" i="16"/>
  <c r="R58" i="16"/>
  <c r="T57" i="16"/>
  <c r="S57" i="16"/>
  <c r="R57" i="16"/>
  <c r="O58" i="16"/>
  <c r="M58" i="16"/>
  <c r="O57" i="16"/>
  <c r="N57" i="16"/>
  <c r="M57" i="16"/>
  <c r="J58" i="16"/>
  <c r="H58" i="16"/>
  <c r="J57" i="16"/>
  <c r="I57" i="16"/>
  <c r="H57" i="16"/>
  <c r="E58" i="16"/>
  <c r="D58" i="16"/>
  <c r="C58" i="16"/>
  <c r="E57" i="16"/>
  <c r="D57" i="16"/>
  <c r="C57" i="16"/>
  <c r="T41" i="16"/>
  <c r="R41" i="16"/>
  <c r="T40" i="16"/>
  <c r="S40" i="16"/>
  <c r="R40" i="16"/>
  <c r="O41" i="16"/>
  <c r="M41" i="16"/>
  <c r="O40" i="16"/>
  <c r="N40" i="16"/>
  <c r="M40" i="16"/>
  <c r="J41" i="16"/>
  <c r="H41" i="16"/>
  <c r="J40" i="16"/>
  <c r="I40" i="16"/>
  <c r="H40" i="16"/>
  <c r="E41" i="16"/>
  <c r="C41" i="16"/>
  <c r="E40" i="16"/>
  <c r="D40" i="16"/>
  <c r="C40" i="16"/>
  <c r="T24" i="16"/>
  <c r="R24" i="16"/>
  <c r="T23" i="16"/>
  <c r="S23" i="16"/>
  <c r="R23" i="16"/>
  <c r="O24" i="16"/>
  <c r="M24" i="16"/>
  <c r="O23" i="16"/>
  <c r="N23" i="16"/>
  <c r="M23" i="16"/>
  <c r="J24" i="16"/>
  <c r="H24" i="16"/>
  <c r="J23" i="16"/>
  <c r="I23" i="16"/>
  <c r="H23" i="16"/>
  <c r="E24" i="16"/>
  <c r="C24" i="16"/>
  <c r="E23" i="16"/>
  <c r="D23" i="16"/>
  <c r="C23" i="16"/>
  <c r="T7" i="16"/>
  <c r="R7" i="16"/>
  <c r="T6" i="16"/>
  <c r="S6" i="16"/>
  <c r="R6" i="16"/>
  <c r="O7" i="16"/>
  <c r="M7" i="16"/>
  <c r="O6" i="16"/>
  <c r="N6" i="16"/>
  <c r="M6" i="16"/>
  <c r="J7" i="16"/>
  <c r="H7" i="16"/>
  <c r="J6" i="16"/>
  <c r="I6" i="16"/>
  <c r="H6" i="16"/>
  <c r="D98" i="16"/>
  <c r="C98" i="16"/>
  <c r="D97" i="16"/>
  <c r="C97" i="16"/>
  <c r="C95" i="16"/>
  <c r="C94" i="16"/>
  <c r="R81" i="16"/>
  <c r="R80" i="16"/>
  <c r="R78" i="16"/>
  <c r="R77" i="16"/>
  <c r="M81" i="16"/>
  <c r="M80" i="16"/>
  <c r="M78" i="16"/>
  <c r="M77" i="16"/>
  <c r="H81" i="16"/>
  <c r="H80" i="16"/>
  <c r="H78" i="16"/>
  <c r="H77" i="16"/>
  <c r="C81" i="16"/>
  <c r="C80" i="16"/>
  <c r="C78" i="16"/>
  <c r="C77" i="16"/>
  <c r="R64" i="16"/>
  <c r="R63" i="16"/>
  <c r="R61" i="16"/>
  <c r="R60" i="16"/>
  <c r="M64" i="16"/>
  <c r="M63" i="16"/>
  <c r="M61" i="16"/>
  <c r="M60" i="16"/>
  <c r="H64" i="16"/>
  <c r="H63" i="16"/>
  <c r="H61" i="16"/>
  <c r="H60" i="16"/>
  <c r="D64" i="16"/>
  <c r="C64" i="16"/>
  <c r="D63" i="16"/>
  <c r="C63" i="16"/>
  <c r="E61" i="16"/>
  <c r="D61" i="16"/>
  <c r="C61" i="16"/>
  <c r="E60" i="16"/>
  <c r="D60" i="16"/>
  <c r="C60" i="16"/>
  <c r="R47" i="16"/>
  <c r="R46" i="16"/>
  <c r="R44" i="16"/>
  <c r="R43" i="16"/>
  <c r="M47" i="16"/>
  <c r="M46" i="16"/>
  <c r="M44" i="16"/>
  <c r="M43" i="16"/>
  <c r="H47" i="16"/>
  <c r="H46" i="16"/>
  <c r="H44" i="16"/>
  <c r="H43" i="16"/>
  <c r="C47" i="16"/>
  <c r="C46" i="16"/>
  <c r="C44" i="16"/>
  <c r="C43" i="16"/>
  <c r="R30" i="16"/>
  <c r="R29" i="16"/>
  <c r="R27" i="16"/>
  <c r="R26" i="16"/>
  <c r="M30" i="16"/>
  <c r="M29" i="16"/>
  <c r="M27" i="16"/>
  <c r="M26" i="16"/>
  <c r="H30" i="16"/>
  <c r="H29" i="16"/>
  <c r="H27" i="16"/>
  <c r="H26" i="16"/>
  <c r="C30" i="16"/>
  <c r="C29" i="16"/>
  <c r="C27" i="16"/>
  <c r="C26" i="16"/>
  <c r="R13" i="16"/>
  <c r="R12" i="16"/>
  <c r="R10" i="16"/>
  <c r="R9" i="16"/>
  <c r="M13" i="16"/>
  <c r="M12" i="16"/>
  <c r="M10" i="16"/>
  <c r="M9" i="16"/>
  <c r="H13" i="16"/>
  <c r="H12" i="16"/>
  <c r="H10" i="16"/>
  <c r="H9" i="16"/>
  <c r="C13" i="16"/>
  <c r="C12" i="16"/>
  <c r="C10" i="16"/>
  <c r="E9" i="16"/>
  <c r="C9" i="16"/>
  <c r="E7" i="16"/>
  <c r="C7" i="16"/>
  <c r="E6" i="16"/>
  <c r="D6" i="16"/>
  <c r="C6" i="16"/>
  <c r="E5" i="16"/>
  <c r="D5" i="16"/>
  <c r="C5" i="16"/>
  <c r="E4" i="16"/>
  <c r="D4" i="16"/>
  <c r="E19" i="3"/>
  <c r="E5" i="7"/>
  <c r="AQ5" i="9" s="1"/>
  <c r="J60" i="14"/>
  <c r="I60" i="14"/>
  <c r="H60" i="14"/>
  <c r="J59" i="14"/>
  <c r="I59" i="14"/>
  <c r="H59" i="14"/>
  <c r="AI45" i="14"/>
  <c r="AH45" i="14"/>
  <c r="AG45" i="14"/>
  <c r="AD45" i="14"/>
  <c r="AC45" i="14"/>
  <c r="AB45" i="14"/>
  <c r="Y45" i="14"/>
  <c r="X45" i="14"/>
  <c r="W45" i="14"/>
  <c r="T45" i="14"/>
  <c r="S45" i="14"/>
  <c r="R45" i="14"/>
  <c r="O45" i="14"/>
  <c r="N45" i="14"/>
  <c r="M45" i="14"/>
  <c r="J45" i="14"/>
  <c r="I45" i="14"/>
  <c r="H45" i="14"/>
  <c r="E45" i="14"/>
  <c r="D45" i="14"/>
  <c r="C45" i="14"/>
  <c r="AI44" i="14"/>
  <c r="AH44" i="14"/>
  <c r="AG44" i="14"/>
  <c r="AD44" i="14"/>
  <c r="AC44" i="14"/>
  <c r="AB44" i="14"/>
  <c r="Y44" i="14"/>
  <c r="X44" i="14"/>
  <c r="W44" i="14"/>
  <c r="T44" i="14"/>
  <c r="S44" i="14"/>
  <c r="R44" i="14"/>
  <c r="O44" i="14"/>
  <c r="N44" i="14"/>
  <c r="M44" i="14"/>
  <c r="J44" i="14"/>
  <c r="I44" i="14"/>
  <c r="H44" i="14"/>
  <c r="E44" i="14"/>
  <c r="D44" i="14"/>
  <c r="C44" i="14"/>
  <c r="AI30" i="14"/>
  <c r="AH30" i="14"/>
  <c r="AG30" i="14"/>
  <c r="AD30" i="14"/>
  <c r="AC30" i="14"/>
  <c r="AB30" i="14"/>
  <c r="Y30" i="14"/>
  <c r="X30" i="14"/>
  <c r="W30" i="14"/>
  <c r="T30" i="14"/>
  <c r="S30" i="14"/>
  <c r="R30" i="14"/>
  <c r="O30" i="14"/>
  <c r="N30" i="14"/>
  <c r="M30" i="14"/>
  <c r="J30" i="14"/>
  <c r="I30" i="14"/>
  <c r="H30" i="14"/>
  <c r="E30" i="14"/>
  <c r="D30" i="14"/>
  <c r="C30" i="14"/>
  <c r="AI29" i="14"/>
  <c r="AH29" i="14"/>
  <c r="AG29" i="14"/>
  <c r="AD29" i="14"/>
  <c r="AC29" i="14"/>
  <c r="AB29" i="14"/>
  <c r="Y29" i="14"/>
  <c r="X29" i="14"/>
  <c r="W29" i="14"/>
  <c r="T29" i="14"/>
  <c r="S29" i="14"/>
  <c r="R29" i="14"/>
  <c r="O29" i="14"/>
  <c r="N29" i="14"/>
  <c r="M29" i="14"/>
  <c r="J29" i="14"/>
  <c r="I29" i="14"/>
  <c r="H29" i="14"/>
  <c r="E29" i="14"/>
  <c r="D29" i="14"/>
  <c r="C29" i="14"/>
  <c r="AI15" i="14"/>
  <c r="AH15" i="14"/>
  <c r="AG15" i="14"/>
  <c r="AD15" i="14"/>
  <c r="AC15" i="14"/>
  <c r="AB15" i="14"/>
  <c r="Y15" i="14"/>
  <c r="X15" i="14"/>
  <c r="W15" i="14"/>
  <c r="T15" i="14"/>
  <c r="S15" i="14"/>
  <c r="R15" i="14"/>
  <c r="O15" i="14"/>
  <c r="N15" i="14"/>
  <c r="M15" i="14"/>
  <c r="J15" i="14"/>
  <c r="I15" i="14"/>
  <c r="H15" i="14"/>
  <c r="E15" i="14"/>
  <c r="D15" i="14"/>
  <c r="C15" i="14"/>
  <c r="AI14" i="14"/>
  <c r="AH14" i="14"/>
  <c r="AG14" i="14"/>
  <c r="AD14" i="14"/>
  <c r="AC14" i="14"/>
  <c r="AB14" i="14"/>
  <c r="Y14" i="14"/>
  <c r="X14" i="14"/>
  <c r="W14" i="14"/>
  <c r="T14" i="14"/>
  <c r="S14" i="14"/>
  <c r="R14" i="14"/>
  <c r="O14" i="14"/>
  <c r="N14" i="14"/>
  <c r="M14" i="14"/>
  <c r="J14" i="14"/>
  <c r="I14" i="14"/>
  <c r="H14" i="14"/>
  <c r="E14" i="14"/>
  <c r="D14" i="14"/>
  <c r="C14" i="14"/>
  <c r="C24" i="3" l="1"/>
  <c r="C23" i="3"/>
  <c r="C22" i="3"/>
  <c r="C21" i="3"/>
  <c r="C20" i="3"/>
  <c r="C19" i="3"/>
  <c r="C18" i="3"/>
  <c r="C17" i="3"/>
  <c r="C16" i="3"/>
  <c r="C15" i="3"/>
  <c r="C14" i="3"/>
  <c r="C13" i="3"/>
  <c r="C12" i="3"/>
  <c r="C11" i="3"/>
  <c r="C10" i="3"/>
  <c r="C9" i="3"/>
  <c r="C8" i="3"/>
  <c r="C7" i="3"/>
  <c r="C6" i="3"/>
  <c r="C5" i="3"/>
  <c r="C4" i="3"/>
  <c r="E6" i="3" l="1"/>
  <c r="E8" i="3" l="1"/>
  <c r="E7" i="3"/>
  <c r="E5" i="3"/>
  <c r="D24" i="5"/>
  <c r="D92" i="16" s="1"/>
  <c r="D23" i="5"/>
  <c r="S75" i="16" s="1"/>
  <c r="D22" i="5"/>
  <c r="N75" i="16" s="1"/>
  <c r="D21" i="5"/>
  <c r="I75" i="16" s="1"/>
  <c r="D20" i="5"/>
  <c r="D75" i="16" s="1"/>
  <c r="D19" i="5"/>
  <c r="S58" i="16" s="1"/>
  <c r="D18" i="5"/>
  <c r="N58" i="16" s="1"/>
  <c r="D17" i="5"/>
  <c r="I58" i="16" s="1"/>
  <c r="D16" i="5"/>
  <c r="D15" i="5"/>
  <c r="S41" i="16" s="1"/>
  <c r="D14" i="5"/>
  <c r="N41" i="16" s="1"/>
  <c r="D13" i="5"/>
  <c r="I41" i="16" s="1"/>
  <c r="D12" i="5"/>
  <c r="D41" i="16" s="1"/>
  <c r="D11" i="5"/>
  <c r="S24" i="16" s="1"/>
  <c r="D10" i="5"/>
  <c r="N24" i="16" s="1"/>
  <c r="D9" i="5"/>
  <c r="I24" i="16" s="1"/>
  <c r="D8" i="5"/>
  <c r="D24" i="16" s="1"/>
  <c r="D7" i="5"/>
  <c r="S7" i="16" s="1"/>
  <c r="D6" i="5"/>
  <c r="N7" i="16" s="1"/>
  <c r="D5" i="5"/>
  <c r="I7" i="16" s="1"/>
  <c r="D4" i="5"/>
  <c r="D7" i="16" s="1"/>
  <c r="DT48" i="1"/>
  <c r="DT25" i="1" s="1"/>
  <c r="DT47" i="1"/>
  <c r="DT22" i="1" s="1"/>
  <c r="DU22" i="1" s="1"/>
  <c r="DT46" i="1"/>
  <c r="DT21" i="1" s="1"/>
  <c r="DN48" i="1"/>
  <c r="DN25" i="1" s="1"/>
  <c r="DN47" i="1"/>
  <c r="DN22" i="1" s="1"/>
  <c r="DN46" i="1"/>
  <c r="DN21" i="1" s="1"/>
  <c r="DH48" i="1"/>
  <c r="DH25" i="1" s="1"/>
  <c r="DI25" i="1" s="1"/>
  <c r="DH47" i="1"/>
  <c r="DH22" i="1" s="1"/>
  <c r="DH46" i="1"/>
  <c r="DH21" i="1" s="1"/>
  <c r="DB48" i="1"/>
  <c r="DB25" i="1" s="1"/>
  <c r="DC25" i="1" s="1"/>
  <c r="DB47" i="1"/>
  <c r="DB22" i="1" s="1"/>
  <c r="DB46" i="1"/>
  <c r="DB21" i="1" s="1"/>
  <c r="CV48" i="1"/>
  <c r="CV25" i="1" s="1"/>
  <c r="CV47" i="1"/>
  <c r="CV22" i="1" s="1"/>
  <c r="CV46" i="1"/>
  <c r="CV21" i="1" s="1"/>
  <c r="CP48" i="1"/>
  <c r="CP25" i="1" s="1"/>
  <c r="CP47" i="1"/>
  <c r="CP22" i="1" s="1"/>
  <c r="CP46" i="1"/>
  <c r="CP21" i="1" s="1"/>
  <c r="CJ48" i="1"/>
  <c r="CJ25" i="1" s="1"/>
  <c r="CJ47" i="1"/>
  <c r="CJ22" i="1" s="1"/>
  <c r="CJ46" i="1"/>
  <c r="CJ21" i="1" s="1"/>
  <c r="CD48" i="1"/>
  <c r="CD25" i="1" s="1"/>
  <c r="CD47" i="1"/>
  <c r="CD22" i="1" s="1"/>
  <c r="CD46" i="1"/>
  <c r="CD21" i="1" s="1"/>
  <c r="BX48" i="1"/>
  <c r="BX25" i="1" s="1"/>
  <c r="BX47" i="1"/>
  <c r="BX22" i="1" s="1"/>
  <c r="BX46" i="1"/>
  <c r="BX21" i="1" s="1"/>
  <c r="BR48" i="1"/>
  <c r="BR25" i="1" s="1"/>
  <c r="BR47" i="1"/>
  <c r="BR22" i="1" s="1"/>
  <c r="BR46" i="1"/>
  <c r="BR21" i="1" s="1"/>
  <c r="BL48" i="1"/>
  <c r="BL25" i="1" s="1"/>
  <c r="BL47" i="1"/>
  <c r="BL22" i="1" s="1"/>
  <c r="BL46" i="1"/>
  <c r="BL21" i="1" s="1"/>
  <c r="BF48" i="1"/>
  <c r="BF25" i="1" s="1"/>
  <c r="BF47" i="1"/>
  <c r="BF22" i="1" s="1"/>
  <c r="BF46" i="1"/>
  <c r="BF21" i="1" s="1"/>
  <c r="AZ48" i="1"/>
  <c r="AZ25" i="1" s="1"/>
  <c r="AZ47" i="1"/>
  <c r="AZ22" i="1" s="1"/>
  <c r="AZ46" i="1"/>
  <c r="AZ21" i="1" s="1"/>
  <c r="AT48" i="1"/>
  <c r="AT25" i="1" s="1"/>
  <c r="AT47" i="1"/>
  <c r="AT22" i="1" s="1"/>
  <c r="AT46" i="1"/>
  <c r="AT21" i="1" s="1"/>
  <c r="AN48" i="1"/>
  <c r="AN25" i="1" s="1"/>
  <c r="AN47" i="1"/>
  <c r="AN22" i="1" s="1"/>
  <c r="AN46" i="1"/>
  <c r="AN21" i="1" s="1"/>
  <c r="AH48" i="1"/>
  <c r="AH25" i="1" s="1"/>
  <c r="AH47" i="1"/>
  <c r="AH22" i="1" s="1"/>
  <c r="AH46" i="1"/>
  <c r="AH21" i="1" s="1"/>
  <c r="AB48" i="1"/>
  <c r="AB25" i="1" s="1"/>
  <c r="AB47" i="1"/>
  <c r="AB22" i="1" s="1"/>
  <c r="AB46" i="1"/>
  <c r="AB21" i="1" s="1"/>
  <c r="V48" i="1"/>
  <c r="V25" i="1" s="1"/>
  <c r="V47" i="1"/>
  <c r="V22" i="1" s="1"/>
  <c r="V46" i="1"/>
  <c r="V21" i="1" s="1"/>
  <c r="P48" i="1"/>
  <c r="P25" i="1" s="1"/>
  <c r="P47" i="1"/>
  <c r="P22" i="1" s="1"/>
  <c r="P46" i="1"/>
  <c r="P21" i="1" s="1"/>
  <c r="J48" i="1"/>
  <c r="J25" i="1" s="1"/>
  <c r="J47" i="1"/>
  <c r="J22" i="1" s="1"/>
  <c r="J46" i="1"/>
  <c r="J21" i="1" s="1"/>
  <c r="D48" i="1"/>
  <c r="D25" i="1" s="1"/>
  <c r="D47" i="1"/>
  <c r="D22" i="1" s="1"/>
  <c r="D46" i="1"/>
  <c r="D21" i="1" s="1"/>
  <c r="DT44" i="1"/>
  <c r="DT16" i="1" s="1"/>
  <c r="DS16" i="1" s="1"/>
  <c r="DT43" i="1"/>
  <c r="DT15" i="1" s="1"/>
  <c r="DT42" i="1"/>
  <c r="DT14" i="1" s="1"/>
  <c r="DS14" i="1" s="1"/>
  <c r="DT41" i="1"/>
  <c r="DT13" i="1" s="1"/>
  <c r="DU13" i="1" s="1"/>
  <c r="DT40" i="1"/>
  <c r="DT12" i="1" s="1"/>
  <c r="DS12" i="1" s="1"/>
  <c r="DT39" i="1"/>
  <c r="DT11" i="1" s="1"/>
  <c r="DT38" i="1"/>
  <c r="DT10" i="1" s="1"/>
  <c r="DT37" i="1"/>
  <c r="DT9" i="1" s="1"/>
  <c r="DU9" i="1" s="1"/>
  <c r="DT36" i="1"/>
  <c r="DT8" i="1" s="1"/>
  <c r="DS8" i="1" s="1"/>
  <c r="DT35" i="1"/>
  <c r="DT7" i="1" s="1"/>
  <c r="DT34" i="1"/>
  <c r="DT6" i="1" s="1"/>
  <c r="DT33" i="1"/>
  <c r="DT5" i="1" s="1"/>
  <c r="DN44" i="1"/>
  <c r="DN16" i="1" s="1"/>
  <c r="DN43" i="1"/>
  <c r="DN15" i="1" s="1"/>
  <c r="DN42" i="1"/>
  <c r="DN14" i="1" s="1"/>
  <c r="DN41" i="1"/>
  <c r="DN13" i="1" s="1"/>
  <c r="DN40" i="1"/>
  <c r="DN12" i="1" s="1"/>
  <c r="DN39" i="1"/>
  <c r="DN11" i="1" s="1"/>
  <c r="DN38" i="1"/>
  <c r="DN10" i="1" s="1"/>
  <c r="DN37" i="1"/>
  <c r="DN9" i="1" s="1"/>
  <c r="DN36" i="1"/>
  <c r="DN8" i="1" s="1"/>
  <c r="DN35" i="1"/>
  <c r="DN7" i="1" s="1"/>
  <c r="DN34" i="1"/>
  <c r="DN6" i="1" s="1"/>
  <c r="DN33" i="1"/>
  <c r="DH44" i="1"/>
  <c r="DH16" i="1" s="1"/>
  <c r="DH43" i="1"/>
  <c r="DH15" i="1" s="1"/>
  <c r="DH42" i="1"/>
  <c r="DH14" i="1" s="1"/>
  <c r="DH41" i="1"/>
  <c r="DH13" i="1" s="1"/>
  <c r="DH40" i="1"/>
  <c r="DH12" i="1" s="1"/>
  <c r="DH39" i="1"/>
  <c r="DH11" i="1" s="1"/>
  <c r="DH38" i="1"/>
  <c r="DH10" i="1" s="1"/>
  <c r="DH37" i="1"/>
  <c r="DH9" i="1" s="1"/>
  <c r="DH36" i="1"/>
  <c r="DH8" i="1" s="1"/>
  <c r="DH35" i="1"/>
  <c r="DH7" i="1" s="1"/>
  <c r="DH34" i="1"/>
  <c r="DH6" i="1" s="1"/>
  <c r="DH33" i="1"/>
  <c r="DH5" i="1" s="1"/>
  <c r="DB44" i="1"/>
  <c r="DB16" i="1" s="1"/>
  <c r="DB43" i="1"/>
  <c r="DB15" i="1" s="1"/>
  <c r="DB42" i="1"/>
  <c r="DB14" i="1" s="1"/>
  <c r="DB41" i="1"/>
  <c r="DB13" i="1" s="1"/>
  <c r="DB40" i="1"/>
  <c r="DB12" i="1" s="1"/>
  <c r="DB39" i="1"/>
  <c r="DB11" i="1" s="1"/>
  <c r="DB38" i="1"/>
  <c r="DB10" i="1" s="1"/>
  <c r="DB37" i="1"/>
  <c r="DB9" i="1" s="1"/>
  <c r="DB36" i="1"/>
  <c r="DB8" i="1" s="1"/>
  <c r="DB35" i="1"/>
  <c r="DB7" i="1" s="1"/>
  <c r="DB34" i="1"/>
  <c r="DB6" i="1" s="1"/>
  <c r="DB33" i="1"/>
  <c r="DB5" i="1" s="1"/>
  <c r="CV44" i="1"/>
  <c r="CV16" i="1" s="1"/>
  <c r="CV43" i="1"/>
  <c r="CV15" i="1" s="1"/>
  <c r="CV42" i="1"/>
  <c r="CV14" i="1" s="1"/>
  <c r="CV41" i="1"/>
  <c r="CV13" i="1" s="1"/>
  <c r="CV40" i="1"/>
  <c r="CV12" i="1" s="1"/>
  <c r="CV39" i="1"/>
  <c r="CV11" i="1" s="1"/>
  <c r="CV38" i="1"/>
  <c r="CV10" i="1" s="1"/>
  <c r="CV37" i="1"/>
  <c r="CV9" i="1" s="1"/>
  <c r="CV36" i="1"/>
  <c r="CV8" i="1" s="1"/>
  <c r="CV35" i="1"/>
  <c r="CV7" i="1" s="1"/>
  <c r="CV34" i="1"/>
  <c r="CV6" i="1" s="1"/>
  <c r="CV33" i="1"/>
  <c r="CV5" i="1" s="1"/>
  <c r="CP44" i="1"/>
  <c r="CP16" i="1" s="1"/>
  <c r="CP43" i="1"/>
  <c r="CP15" i="1" s="1"/>
  <c r="CP42" i="1"/>
  <c r="CP14" i="1" s="1"/>
  <c r="CP41" i="1"/>
  <c r="CP13" i="1" s="1"/>
  <c r="CP40" i="1"/>
  <c r="CP12" i="1" s="1"/>
  <c r="CP39" i="1"/>
  <c r="CP11" i="1" s="1"/>
  <c r="CP38" i="1"/>
  <c r="CP10" i="1" s="1"/>
  <c r="CP37" i="1"/>
  <c r="CP9" i="1" s="1"/>
  <c r="CP36" i="1"/>
  <c r="CP8" i="1" s="1"/>
  <c r="CP35" i="1"/>
  <c r="CP7" i="1" s="1"/>
  <c r="CP34" i="1"/>
  <c r="CP6" i="1" s="1"/>
  <c r="CP33" i="1"/>
  <c r="CP5" i="1" s="1"/>
  <c r="CJ44" i="1"/>
  <c r="CJ16" i="1" s="1"/>
  <c r="CJ43" i="1"/>
  <c r="CJ15" i="1" s="1"/>
  <c r="CJ42" i="1"/>
  <c r="CJ14" i="1" s="1"/>
  <c r="CJ41" i="1"/>
  <c r="CJ13" i="1" s="1"/>
  <c r="CJ40" i="1"/>
  <c r="CJ12" i="1" s="1"/>
  <c r="CJ39" i="1"/>
  <c r="CJ11" i="1" s="1"/>
  <c r="CJ38" i="1"/>
  <c r="CJ10" i="1" s="1"/>
  <c r="CJ37" i="1"/>
  <c r="CJ9" i="1" s="1"/>
  <c r="CJ36" i="1"/>
  <c r="CJ8" i="1" s="1"/>
  <c r="CJ35" i="1"/>
  <c r="CJ7" i="1" s="1"/>
  <c r="CJ34" i="1"/>
  <c r="CJ6" i="1" s="1"/>
  <c r="CJ33" i="1"/>
  <c r="CJ5" i="1" s="1"/>
  <c r="CD44" i="1"/>
  <c r="CD16" i="1" s="1"/>
  <c r="CD43" i="1"/>
  <c r="CD15" i="1" s="1"/>
  <c r="CD42" i="1"/>
  <c r="CD14" i="1" s="1"/>
  <c r="CD41" i="1"/>
  <c r="CD13" i="1" s="1"/>
  <c r="CD40" i="1"/>
  <c r="CD12" i="1" s="1"/>
  <c r="CD39" i="1"/>
  <c r="CD11" i="1" s="1"/>
  <c r="CD38" i="1"/>
  <c r="CD10" i="1" s="1"/>
  <c r="CD37" i="1"/>
  <c r="CD9" i="1" s="1"/>
  <c r="CD36" i="1"/>
  <c r="CD8" i="1" s="1"/>
  <c r="CD35" i="1"/>
  <c r="CD7" i="1" s="1"/>
  <c r="CD34" i="1"/>
  <c r="CD6" i="1" s="1"/>
  <c r="CD33" i="1"/>
  <c r="CD5" i="1" s="1"/>
  <c r="BX44" i="1"/>
  <c r="BX16" i="1" s="1"/>
  <c r="BX43" i="1"/>
  <c r="BX15" i="1" s="1"/>
  <c r="BX42" i="1"/>
  <c r="BX14" i="1" s="1"/>
  <c r="BX41" i="1"/>
  <c r="BX13" i="1" s="1"/>
  <c r="BX40" i="1"/>
  <c r="BX12" i="1" s="1"/>
  <c r="BX39" i="1"/>
  <c r="BX11" i="1" s="1"/>
  <c r="BX38" i="1"/>
  <c r="BX10" i="1" s="1"/>
  <c r="BX37" i="1"/>
  <c r="BX9" i="1" s="1"/>
  <c r="BX36" i="1"/>
  <c r="BX8" i="1" s="1"/>
  <c r="BX35" i="1"/>
  <c r="BX7" i="1" s="1"/>
  <c r="BX34" i="1"/>
  <c r="BX6" i="1" s="1"/>
  <c r="BX33" i="1"/>
  <c r="BX5" i="1" s="1"/>
  <c r="BR44" i="1"/>
  <c r="BR16" i="1" s="1"/>
  <c r="BR43" i="1"/>
  <c r="BR15" i="1" s="1"/>
  <c r="BR42" i="1"/>
  <c r="BR14" i="1" s="1"/>
  <c r="BR41" i="1"/>
  <c r="BR13" i="1" s="1"/>
  <c r="BR40" i="1"/>
  <c r="BR12" i="1" s="1"/>
  <c r="BR39" i="1"/>
  <c r="BR11" i="1" s="1"/>
  <c r="BR38" i="1"/>
  <c r="BR10" i="1" s="1"/>
  <c r="BR37" i="1"/>
  <c r="BR9" i="1" s="1"/>
  <c r="BR36" i="1"/>
  <c r="BR8" i="1" s="1"/>
  <c r="BR35" i="1"/>
  <c r="BR7" i="1" s="1"/>
  <c r="BR34" i="1"/>
  <c r="BR6" i="1" s="1"/>
  <c r="BR33" i="1"/>
  <c r="BR5" i="1" s="1"/>
  <c r="BL44" i="1"/>
  <c r="BL16" i="1" s="1"/>
  <c r="BL43" i="1"/>
  <c r="BL15" i="1" s="1"/>
  <c r="BL42" i="1"/>
  <c r="BL14" i="1" s="1"/>
  <c r="BL41" i="1"/>
  <c r="BL13" i="1" s="1"/>
  <c r="BL40" i="1"/>
  <c r="BL12" i="1" s="1"/>
  <c r="BL39" i="1"/>
  <c r="BL11" i="1" s="1"/>
  <c r="BL38" i="1"/>
  <c r="BL10" i="1" s="1"/>
  <c r="BL37" i="1"/>
  <c r="BL9" i="1" s="1"/>
  <c r="BL36" i="1"/>
  <c r="BL8" i="1" s="1"/>
  <c r="BL35" i="1"/>
  <c r="BL7" i="1" s="1"/>
  <c r="BL34" i="1"/>
  <c r="BL6" i="1" s="1"/>
  <c r="BL33" i="1"/>
  <c r="BL5" i="1" s="1"/>
  <c r="BF44" i="1"/>
  <c r="BF16" i="1" s="1"/>
  <c r="BF43" i="1"/>
  <c r="BF15" i="1" s="1"/>
  <c r="BF42" i="1"/>
  <c r="BF14" i="1" s="1"/>
  <c r="BF41" i="1"/>
  <c r="BF13" i="1" s="1"/>
  <c r="BF40" i="1"/>
  <c r="BF12" i="1" s="1"/>
  <c r="BF39" i="1"/>
  <c r="BF11" i="1" s="1"/>
  <c r="BF38" i="1"/>
  <c r="BF10" i="1" s="1"/>
  <c r="BF37" i="1"/>
  <c r="BF9" i="1" s="1"/>
  <c r="BF36" i="1"/>
  <c r="BF8" i="1" s="1"/>
  <c r="BF35" i="1"/>
  <c r="BF7" i="1" s="1"/>
  <c r="BF34" i="1"/>
  <c r="BF6" i="1" s="1"/>
  <c r="BF33" i="1"/>
  <c r="BF5" i="1" s="1"/>
  <c r="AZ44" i="1"/>
  <c r="AZ16" i="1" s="1"/>
  <c r="AZ43" i="1"/>
  <c r="AZ15" i="1" s="1"/>
  <c r="AZ42" i="1"/>
  <c r="AZ14" i="1" s="1"/>
  <c r="AZ41" i="1"/>
  <c r="AZ13" i="1" s="1"/>
  <c r="AZ40" i="1"/>
  <c r="AZ12" i="1" s="1"/>
  <c r="AZ39" i="1"/>
  <c r="AZ11" i="1" s="1"/>
  <c r="AZ38" i="1"/>
  <c r="AZ10" i="1" s="1"/>
  <c r="AZ37" i="1"/>
  <c r="AZ9" i="1" s="1"/>
  <c r="AZ36" i="1"/>
  <c r="AZ8" i="1" s="1"/>
  <c r="AZ35" i="1"/>
  <c r="AZ7" i="1" s="1"/>
  <c r="AZ34" i="1"/>
  <c r="AZ6" i="1" s="1"/>
  <c r="AZ33" i="1"/>
  <c r="AZ5" i="1" s="1"/>
  <c r="AT44" i="1"/>
  <c r="AT16" i="1" s="1"/>
  <c r="AT43" i="1"/>
  <c r="AT15" i="1" s="1"/>
  <c r="AT42" i="1"/>
  <c r="AT14" i="1" s="1"/>
  <c r="AT41" i="1"/>
  <c r="AT13" i="1" s="1"/>
  <c r="AT40" i="1"/>
  <c r="AT12" i="1" s="1"/>
  <c r="AT39" i="1"/>
  <c r="AT11" i="1" s="1"/>
  <c r="AT38" i="1"/>
  <c r="AT10" i="1" s="1"/>
  <c r="AT37" i="1"/>
  <c r="AT9" i="1" s="1"/>
  <c r="AT36" i="1"/>
  <c r="AT8" i="1" s="1"/>
  <c r="AT35" i="1"/>
  <c r="AT7" i="1" s="1"/>
  <c r="AT34" i="1"/>
  <c r="AT6" i="1" s="1"/>
  <c r="AT33" i="1"/>
  <c r="AT5" i="1" s="1"/>
  <c r="AN44" i="1"/>
  <c r="AN16" i="1" s="1"/>
  <c r="AN43" i="1"/>
  <c r="AN15" i="1" s="1"/>
  <c r="AN42" i="1"/>
  <c r="AN14" i="1" s="1"/>
  <c r="AN41" i="1"/>
  <c r="AN13" i="1" s="1"/>
  <c r="AN40" i="1"/>
  <c r="AN12" i="1" s="1"/>
  <c r="AN39" i="1"/>
  <c r="AN11" i="1" s="1"/>
  <c r="AN38" i="1"/>
  <c r="AN10" i="1" s="1"/>
  <c r="AN37" i="1"/>
  <c r="AN9" i="1" s="1"/>
  <c r="AN36" i="1"/>
  <c r="AN8" i="1" s="1"/>
  <c r="AN35" i="1"/>
  <c r="AN7" i="1" s="1"/>
  <c r="AN34" i="1"/>
  <c r="AN6" i="1" s="1"/>
  <c r="AN33" i="1"/>
  <c r="AN5" i="1" s="1"/>
  <c r="AH44" i="1"/>
  <c r="AH16" i="1" s="1"/>
  <c r="AH43" i="1"/>
  <c r="AH15" i="1" s="1"/>
  <c r="AH42" i="1"/>
  <c r="AH14" i="1" s="1"/>
  <c r="AH41" i="1"/>
  <c r="AH13" i="1" s="1"/>
  <c r="AH40" i="1"/>
  <c r="AH12" i="1" s="1"/>
  <c r="AH39" i="1"/>
  <c r="AH11" i="1" s="1"/>
  <c r="AH38" i="1"/>
  <c r="AH10" i="1" s="1"/>
  <c r="AH37" i="1"/>
  <c r="AH9" i="1" s="1"/>
  <c r="AH36" i="1"/>
  <c r="AH8" i="1" s="1"/>
  <c r="AH35" i="1"/>
  <c r="AH7" i="1" s="1"/>
  <c r="AH34" i="1"/>
  <c r="AH6" i="1" s="1"/>
  <c r="AH33" i="1"/>
  <c r="AH5" i="1" s="1"/>
  <c r="AB44" i="1"/>
  <c r="AB16" i="1" s="1"/>
  <c r="AB43" i="1"/>
  <c r="AB15" i="1" s="1"/>
  <c r="AB42" i="1"/>
  <c r="AB14" i="1" s="1"/>
  <c r="AB41" i="1"/>
  <c r="AB13" i="1" s="1"/>
  <c r="AB40" i="1"/>
  <c r="AB12" i="1" s="1"/>
  <c r="AB39" i="1"/>
  <c r="AB11" i="1" s="1"/>
  <c r="AB38" i="1"/>
  <c r="AB10" i="1" s="1"/>
  <c r="AB37" i="1"/>
  <c r="AB9" i="1" s="1"/>
  <c r="AB36" i="1"/>
  <c r="AB8" i="1" s="1"/>
  <c r="AB35" i="1"/>
  <c r="AB7" i="1" s="1"/>
  <c r="AB34" i="1"/>
  <c r="AB6" i="1" s="1"/>
  <c r="AB33" i="1"/>
  <c r="AB5" i="1" s="1"/>
  <c r="V44" i="1"/>
  <c r="V16" i="1" s="1"/>
  <c r="V43" i="1"/>
  <c r="V15" i="1" s="1"/>
  <c r="V42" i="1"/>
  <c r="V14" i="1" s="1"/>
  <c r="V41" i="1"/>
  <c r="V13" i="1" s="1"/>
  <c r="V40" i="1"/>
  <c r="V12" i="1" s="1"/>
  <c r="V39" i="1"/>
  <c r="V11" i="1" s="1"/>
  <c r="V38" i="1"/>
  <c r="V10" i="1" s="1"/>
  <c r="V37" i="1"/>
  <c r="V9" i="1" s="1"/>
  <c r="V36" i="1"/>
  <c r="V8" i="1" s="1"/>
  <c r="V35" i="1"/>
  <c r="V7" i="1" s="1"/>
  <c r="V34" i="1"/>
  <c r="V6" i="1" s="1"/>
  <c r="V33" i="1"/>
  <c r="V5" i="1" s="1"/>
  <c r="P44" i="1"/>
  <c r="P16" i="1" s="1"/>
  <c r="P43" i="1"/>
  <c r="P15" i="1" s="1"/>
  <c r="P42" i="1"/>
  <c r="P14" i="1" s="1"/>
  <c r="P41" i="1"/>
  <c r="P13" i="1" s="1"/>
  <c r="P40" i="1"/>
  <c r="P12" i="1" s="1"/>
  <c r="P39" i="1"/>
  <c r="P11" i="1" s="1"/>
  <c r="P38" i="1"/>
  <c r="P10" i="1" s="1"/>
  <c r="P37" i="1"/>
  <c r="P9" i="1" s="1"/>
  <c r="P36" i="1"/>
  <c r="P8" i="1" s="1"/>
  <c r="P35" i="1"/>
  <c r="P7" i="1" s="1"/>
  <c r="P34" i="1"/>
  <c r="P6" i="1" s="1"/>
  <c r="P33" i="1"/>
  <c r="P5" i="1" s="1"/>
  <c r="J44" i="1"/>
  <c r="J16" i="1" s="1"/>
  <c r="J43" i="1"/>
  <c r="J15" i="1" s="1"/>
  <c r="J42" i="1"/>
  <c r="J14" i="1" s="1"/>
  <c r="J41" i="1"/>
  <c r="J13" i="1" s="1"/>
  <c r="J40" i="1"/>
  <c r="J12" i="1" s="1"/>
  <c r="J39" i="1"/>
  <c r="J11" i="1" s="1"/>
  <c r="J38" i="1"/>
  <c r="J10" i="1" s="1"/>
  <c r="J37" i="1"/>
  <c r="J9" i="1" s="1"/>
  <c r="J36" i="1"/>
  <c r="J8" i="1" s="1"/>
  <c r="J35" i="1"/>
  <c r="J7" i="1" s="1"/>
  <c r="J34" i="1"/>
  <c r="J6" i="1" s="1"/>
  <c r="J33" i="1"/>
  <c r="J5" i="1" s="1"/>
  <c r="D44" i="1"/>
  <c r="D16" i="1" s="1"/>
  <c r="D43" i="1"/>
  <c r="D15" i="1" s="1"/>
  <c r="D42" i="1"/>
  <c r="D14" i="1" s="1"/>
  <c r="D41" i="1"/>
  <c r="D13" i="1" s="1"/>
  <c r="D40" i="1"/>
  <c r="D12" i="1" s="1"/>
  <c r="D39" i="1"/>
  <c r="D11" i="1" s="1"/>
  <c r="D38" i="1"/>
  <c r="D10" i="1" s="1"/>
  <c r="D37" i="1"/>
  <c r="D9" i="1" s="1"/>
  <c r="D36" i="1"/>
  <c r="D8" i="1" s="1"/>
  <c r="D35" i="1"/>
  <c r="D7" i="1" s="1"/>
  <c r="D34" i="1"/>
  <c r="D6" i="1" s="1"/>
  <c r="D33" i="1"/>
  <c r="D5" i="1" s="1"/>
  <c r="DN5" i="1"/>
  <c r="E18" i="3"/>
  <c r="E20" i="3"/>
  <c r="E24" i="3"/>
  <c r="E25" i="7" s="1"/>
  <c r="E23" i="3"/>
  <c r="E22" i="3"/>
  <c r="E21" i="3"/>
  <c r="E17" i="3"/>
  <c r="E16" i="3"/>
  <c r="E15" i="3"/>
  <c r="E14" i="3"/>
  <c r="E13" i="3"/>
  <c r="E12" i="3"/>
  <c r="E11" i="3"/>
  <c r="E10" i="3"/>
  <c r="E9" i="3"/>
  <c r="C25" i="7"/>
  <c r="N25" i="7"/>
  <c r="M25" i="7"/>
  <c r="K25" i="7"/>
  <c r="DV23" i="1"/>
  <c r="DV17" i="1"/>
  <c r="F24" i="6" s="1"/>
  <c r="J25" i="11" s="1"/>
  <c r="AQ25" i="9" l="1"/>
  <c r="E94" i="16"/>
  <c r="L25" i="7"/>
  <c r="D25" i="7"/>
  <c r="J23" i="1"/>
  <c r="DU5" i="1"/>
  <c r="DS5" i="1"/>
  <c r="AH23" i="1"/>
  <c r="BF23" i="1"/>
  <c r="DU25" i="1"/>
  <c r="DS25" i="1"/>
  <c r="AB23" i="1"/>
  <c r="AZ23" i="1"/>
  <c r="BX23" i="1"/>
  <c r="CV23" i="1"/>
  <c r="V23" i="1"/>
  <c r="AT23" i="1"/>
  <c r="BR23" i="1"/>
  <c r="CP23" i="1"/>
  <c r="DN23" i="1"/>
  <c r="DS22" i="1"/>
  <c r="P23" i="1"/>
  <c r="AN23" i="1"/>
  <c r="BL23" i="1"/>
  <c r="DH23" i="1"/>
  <c r="CJ23" i="1"/>
  <c r="CD23" i="1"/>
  <c r="DB23" i="1"/>
  <c r="DS21" i="1"/>
  <c r="DT23" i="1"/>
  <c r="DU21" i="1"/>
  <c r="DU23" i="1" s="1"/>
  <c r="DS10" i="1"/>
  <c r="DU10" i="1"/>
  <c r="DS9" i="1"/>
  <c r="DU8" i="1"/>
  <c r="DS6" i="1"/>
  <c r="DU6" i="1"/>
  <c r="AH17" i="1"/>
  <c r="AN17" i="1"/>
  <c r="AT17" i="1"/>
  <c r="AZ17" i="1"/>
  <c r="BF17" i="1"/>
  <c r="BL17" i="1"/>
  <c r="BX17" i="1"/>
  <c r="CD17" i="1"/>
  <c r="CJ17" i="1"/>
  <c r="CP17" i="1"/>
  <c r="DH17" i="1"/>
  <c r="DU7" i="1"/>
  <c r="DS7" i="1"/>
  <c r="DU11" i="1"/>
  <c r="DS11" i="1"/>
  <c r="DU15" i="1"/>
  <c r="DS15" i="1"/>
  <c r="DU12" i="1"/>
  <c r="DT17" i="1"/>
  <c r="C24" i="6" s="1"/>
  <c r="R24" i="6" s="1"/>
  <c r="DS13" i="1"/>
  <c r="DU16" i="1"/>
  <c r="DU14" i="1"/>
  <c r="DN17" i="1"/>
  <c r="DB17" i="1"/>
  <c r="CV17" i="1"/>
  <c r="BR17" i="1"/>
  <c r="AB17" i="1"/>
  <c r="V17" i="1"/>
  <c r="P17" i="1"/>
  <c r="J17" i="1"/>
  <c r="I25" i="11"/>
  <c r="DV27" i="1"/>
  <c r="G24" i="6" s="1"/>
  <c r="D94" i="16" l="1"/>
  <c r="AK25" i="9"/>
  <c r="DS23" i="1"/>
  <c r="DT27" i="1"/>
  <c r="D24" i="6" s="1"/>
  <c r="DU17" i="1"/>
  <c r="DU27" i="1" s="1"/>
  <c r="DS17" i="1"/>
  <c r="K25" i="11"/>
  <c r="L25" i="11"/>
  <c r="P25" i="7"/>
  <c r="R25" i="7"/>
  <c r="Q25" i="7"/>
  <c r="O25" i="7"/>
  <c r="G25" i="7"/>
  <c r="D25" i="11"/>
  <c r="C25" i="11"/>
  <c r="H25" i="7"/>
  <c r="E95" i="16" s="1"/>
  <c r="F25" i="7"/>
  <c r="D95" i="16" l="1"/>
  <c r="AN25" i="9"/>
  <c r="DS27" i="1"/>
  <c r="E25" i="11"/>
  <c r="S24" i="6"/>
  <c r="F25" i="11"/>
  <c r="N24" i="7"/>
  <c r="N23" i="7"/>
  <c r="N22" i="7"/>
  <c r="N21" i="7"/>
  <c r="N20" i="7"/>
  <c r="N19" i="7"/>
  <c r="N18" i="7"/>
  <c r="N17" i="7"/>
  <c r="N16" i="7"/>
  <c r="N15" i="7"/>
  <c r="N14" i="7"/>
  <c r="N13" i="7"/>
  <c r="N12" i="7"/>
  <c r="N11" i="7"/>
  <c r="N10" i="7"/>
  <c r="N9" i="7"/>
  <c r="N8" i="7"/>
  <c r="N7" i="7"/>
  <c r="N6" i="7"/>
  <c r="L5" i="7"/>
  <c r="M5" i="7"/>
  <c r="L6" i="7"/>
  <c r="L7" i="7"/>
  <c r="M7" i="7"/>
  <c r="L8" i="7"/>
  <c r="M8" i="7"/>
  <c r="L9" i="7"/>
  <c r="M9" i="7"/>
  <c r="L10" i="7"/>
  <c r="M10" i="7"/>
  <c r="L11" i="7"/>
  <c r="M11" i="7"/>
  <c r="L12" i="7"/>
  <c r="M12" i="7"/>
  <c r="L13" i="7"/>
  <c r="M13" i="7"/>
  <c r="L14" i="7"/>
  <c r="M14" i="7"/>
  <c r="L15" i="7"/>
  <c r="M15" i="7"/>
  <c r="L16" i="7"/>
  <c r="M16" i="7"/>
  <c r="L17" i="7"/>
  <c r="M17" i="7"/>
  <c r="L18" i="7"/>
  <c r="M18" i="7"/>
  <c r="L19" i="7"/>
  <c r="M19" i="7"/>
  <c r="L20" i="7"/>
  <c r="M20" i="7"/>
  <c r="L21" i="7"/>
  <c r="M21" i="7"/>
  <c r="L22" i="7"/>
  <c r="M22" i="7"/>
  <c r="L23" i="7"/>
  <c r="M23" i="7"/>
  <c r="L24" i="7"/>
  <c r="M24" i="7"/>
  <c r="K24" i="7"/>
  <c r="K23" i="7"/>
  <c r="K22" i="7"/>
  <c r="K21" i="7"/>
  <c r="K20" i="7"/>
  <c r="K19" i="7"/>
  <c r="K18" i="7"/>
  <c r="K17" i="7"/>
  <c r="K16" i="7"/>
  <c r="K15" i="7"/>
  <c r="K14" i="7"/>
  <c r="K13" i="7"/>
  <c r="K12" i="7"/>
  <c r="K11" i="7"/>
  <c r="K10" i="7"/>
  <c r="K9" i="7"/>
  <c r="K8" i="7"/>
  <c r="K7" i="7"/>
  <c r="K6" i="7"/>
  <c r="M6" i="7"/>
  <c r="N5" i="7" l="1"/>
  <c r="D6" i="7"/>
  <c r="D7" i="7"/>
  <c r="D8" i="7"/>
  <c r="D9" i="7"/>
  <c r="D10" i="7"/>
  <c r="D11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C18" i="7"/>
  <c r="E9" i="7"/>
  <c r="E6" i="7"/>
  <c r="E8" i="7"/>
  <c r="E10" i="7"/>
  <c r="E12" i="7"/>
  <c r="E13" i="7"/>
  <c r="E14" i="7"/>
  <c r="E16" i="7"/>
  <c r="E17" i="7"/>
  <c r="E18" i="7"/>
  <c r="E20" i="7"/>
  <c r="E21" i="7"/>
  <c r="E22" i="7"/>
  <c r="E24" i="7"/>
  <c r="C7" i="7"/>
  <c r="C8" i="7"/>
  <c r="C11" i="7"/>
  <c r="C12" i="7"/>
  <c r="C15" i="7"/>
  <c r="C16" i="7"/>
  <c r="C19" i="7"/>
  <c r="C20" i="7"/>
  <c r="C22" i="7"/>
  <c r="C23" i="7"/>
  <c r="C24" i="7"/>
  <c r="CW25" i="1"/>
  <c r="CU25" i="1"/>
  <c r="CX23" i="1"/>
  <c r="CW22" i="1"/>
  <c r="CU22" i="1"/>
  <c r="CW21" i="1"/>
  <c r="CU21" i="1"/>
  <c r="CX17" i="1"/>
  <c r="CW16" i="1"/>
  <c r="CU16" i="1"/>
  <c r="CW15" i="1"/>
  <c r="CU15" i="1"/>
  <c r="CW14" i="1"/>
  <c r="CU14" i="1"/>
  <c r="CW13" i="1"/>
  <c r="CU13" i="1"/>
  <c r="CW12" i="1"/>
  <c r="CU12" i="1"/>
  <c r="CW11" i="1"/>
  <c r="CU11" i="1"/>
  <c r="CW10" i="1"/>
  <c r="CU10" i="1"/>
  <c r="CW9" i="1"/>
  <c r="CU9" i="1"/>
  <c r="CW8" i="1"/>
  <c r="CU8" i="1"/>
  <c r="CW7" i="1"/>
  <c r="CU7" i="1"/>
  <c r="CW6" i="1"/>
  <c r="CU6" i="1"/>
  <c r="CW5" i="1"/>
  <c r="CU5" i="1"/>
  <c r="BM25" i="1"/>
  <c r="BK25" i="1"/>
  <c r="BN23" i="1"/>
  <c r="BM22" i="1"/>
  <c r="BK22" i="1"/>
  <c r="BM21" i="1"/>
  <c r="BK21" i="1"/>
  <c r="BN17" i="1"/>
  <c r="BM16" i="1"/>
  <c r="BK16" i="1"/>
  <c r="BM15" i="1"/>
  <c r="BK15" i="1"/>
  <c r="BM14" i="1"/>
  <c r="BK14" i="1"/>
  <c r="BM13" i="1"/>
  <c r="BK13" i="1"/>
  <c r="BM12" i="1"/>
  <c r="BK12" i="1"/>
  <c r="BM11" i="1"/>
  <c r="BK11" i="1"/>
  <c r="BM10" i="1"/>
  <c r="BK10" i="1"/>
  <c r="BM9" i="1"/>
  <c r="BK9" i="1"/>
  <c r="BM8" i="1"/>
  <c r="BK8" i="1"/>
  <c r="BM7" i="1"/>
  <c r="BK7" i="1"/>
  <c r="BM6" i="1"/>
  <c r="BK6" i="1"/>
  <c r="BM5" i="1"/>
  <c r="BK5" i="1"/>
  <c r="DA5" i="1"/>
  <c r="AO25" i="1"/>
  <c r="AM25" i="1"/>
  <c r="AP23" i="1"/>
  <c r="AO22" i="1"/>
  <c r="AM22" i="1"/>
  <c r="AO21" i="1"/>
  <c r="AM21" i="1"/>
  <c r="AP17" i="1"/>
  <c r="F10" i="6" s="1"/>
  <c r="AO16" i="1"/>
  <c r="AM16" i="1"/>
  <c r="AO15" i="1"/>
  <c r="AM15" i="1"/>
  <c r="AO14" i="1"/>
  <c r="AM14" i="1"/>
  <c r="AO13" i="1"/>
  <c r="AM13" i="1"/>
  <c r="AO12" i="1"/>
  <c r="AM12" i="1"/>
  <c r="AO11" i="1"/>
  <c r="AM11" i="1"/>
  <c r="AO10" i="1"/>
  <c r="AM10" i="1"/>
  <c r="AO9" i="1"/>
  <c r="AM9" i="1"/>
  <c r="AO8" i="1"/>
  <c r="AM8" i="1"/>
  <c r="AO7" i="1"/>
  <c r="AM7" i="1"/>
  <c r="AO6" i="1"/>
  <c r="AM6" i="1"/>
  <c r="AO5" i="1"/>
  <c r="AM5" i="1"/>
  <c r="DO25" i="1"/>
  <c r="DM25" i="1"/>
  <c r="DP23" i="1"/>
  <c r="DO22" i="1"/>
  <c r="DM22" i="1"/>
  <c r="DO21" i="1"/>
  <c r="DM21" i="1"/>
  <c r="DP17" i="1"/>
  <c r="F23" i="6" s="1"/>
  <c r="DO16" i="1"/>
  <c r="DM16" i="1"/>
  <c r="DO15" i="1"/>
  <c r="DM15" i="1"/>
  <c r="DO14" i="1"/>
  <c r="DM14" i="1"/>
  <c r="DO13" i="1"/>
  <c r="DM13" i="1"/>
  <c r="DO12" i="1"/>
  <c r="DM12" i="1"/>
  <c r="DO11" i="1"/>
  <c r="DM11" i="1"/>
  <c r="DO10" i="1"/>
  <c r="DM10" i="1"/>
  <c r="DO9" i="1"/>
  <c r="DM9" i="1"/>
  <c r="DO8" i="1"/>
  <c r="DM8" i="1"/>
  <c r="DO7" i="1"/>
  <c r="DM7" i="1"/>
  <c r="DO6" i="1"/>
  <c r="DM6" i="1"/>
  <c r="DO5" i="1"/>
  <c r="DM5" i="1"/>
  <c r="DG25" i="1"/>
  <c r="DJ23" i="1"/>
  <c r="DI22" i="1"/>
  <c r="DG22" i="1"/>
  <c r="DI21" i="1"/>
  <c r="DG21" i="1"/>
  <c r="DJ17" i="1"/>
  <c r="F22" i="6" s="1"/>
  <c r="DI16" i="1"/>
  <c r="DG16" i="1"/>
  <c r="DI15" i="1"/>
  <c r="DG15" i="1"/>
  <c r="DI14" i="1"/>
  <c r="DG14" i="1"/>
  <c r="DI13" i="1"/>
  <c r="DG13" i="1"/>
  <c r="DI12" i="1"/>
  <c r="DG12" i="1"/>
  <c r="DI11" i="1"/>
  <c r="DG11" i="1"/>
  <c r="DI10" i="1"/>
  <c r="DG10" i="1"/>
  <c r="DI9" i="1"/>
  <c r="DG9" i="1"/>
  <c r="DI8" i="1"/>
  <c r="DG8" i="1"/>
  <c r="DI7" i="1"/>
  <c r="DG7" i="1"/>
  <c r="DI6" i="1"/>
  <c r="DG6" i="1"/>
  <c r="DI5" i="1"/>
  <c r="DG5" i="1"/>
  <c r="DA25" i="1"/>
  <c r="DD23" i="1"/>
  <c r="DC22" i="1"/>
  <c r="DA22" i="1"/>
  <c r="DC21" i="1"/>
  <c r="DA21" i="1"/>
  <c r="DD17" i="1"/>
  <c r="F21" i="6" s="1"/>
  <c r="DC16" i="1"/>
  <c r="DA16" i="1"/>
  <c r="DC15" i="1"/>
  <c r="DA15" i="1"/>
  <c r="DC14" i="1"/>
  <c r="DA14" i="1"/>
  <c r="DC13" i="1"/>
  <c r="DA13" i="1"/>
  <c r="DC12" i="1"/>
  <c r="DA12" i="1"/>
  <c r="DC11" i="1"/>
  <c r="DA11" i="1"/>
  <c r="DC10" i="1"/>
  <c r="DA10" i="1"/>
  <c r="DC9" i="1"/>
  <c r="DA9" i="1"/>
  <c r="DC8" i="1"/>
  <c r="DA8" i="1"/>
  <c r="DC7" i="1"/>
  <c r="DA7" i="1"/>
  <c r="DC6" i="1"/>
  <c r="DA6" i="1"/>
  <c r="CQ25" i="1"/>
  <c r="CO25" i="1"/>
  <c r="CR23" i="1"/>
  <c r="CQ22" i="1"/>
  <c r="CO22" i="1"/>
  <c r="CQ21" i="1"/>
  <c r="CO21" i="1"/>
  <c r="CR17" i="1"/>
  <c r="F19" i="6" s="1"/>
  <c r="CQ16" i="1"/>
  <c r="CO16" i="1"/>
  <c r="CQ15" i="1"/>
  <c r="CO15" i="1"/>
  <c r="CQ14" i="1"/>
  <c r="CO14" i="1"/>
  <c r="CQ13" i="1"/>
  <c r="CO13" i="1"/>
  <c r="CQ12" i="1"/>
  <c r="CO12" i="1"/>
  <c r="CQ11" i="1"/>
  <c r="CO11" i="1"/>
  <c r="CQ10" i="1"/>
  <c r="CO10" i="1"/>
  <c r="CQ9" i="1"/>
  <c r="CO9" i="1"/>
  <c r="CQ8" i="1"/>
  <c r="CO8" i="1"/>
  <c r="CQ7" i="1"/>
  <c r="CO7" i="1"/>
  <c r="CQ6" i="1"/>
  <c r="CO6" i="1"/>
  <c r="CQ5" i="1"/>
  <c r="CO5" i="1"/>
  <c r="CK25" i="1"/>
  <c r="CI25" i="1"/>
  <c r="CL23" i="1"/>
  <c r="CK22" i="1"/>
  <c r="CI22" i="1"/>
  <c r="CK21" i="1"/>
  <c r="CI21" i="1"/>
  <c r="CL17" i="1"/>
  <c r="F18" i="6" s="1"/>
  <c r="CK16" i="1"/>
  <c r="CI16" i="1"/>
  <c r="CK15" i="1"/>
  <c r="CI15" i="1"/>
  <c r="CK14" i="1"/>
  <c r="CI14" i="1"/>
  <c r="CK13" i="1"/>
  <c r="CI13" i="1"/>
  <c r="CK12" i="1"/>
  <c r="CI12" i="1"/>
  <c r="CK11" i="1"/>
  <c r="CI11" i="1"/>
  <c r="CK10" i="1"/>
  <c r="CI10" i="1"/>
  <c r="CK9" i="1"/>
  <c r="CI9" i="1"/>
  <c r="CK8" i="1"/>
  <c r="CI8" i="1"/>
  <c r="CK7" i="1"/>
  <c r="CI7" i="1"/>
  <c r="CK6" i="1"/>
  <c r="CI6" i="1"/>
  <c r="CK5" i="1"/>
  <c r="CI5" i="1"/>
  <c r="CE25" i="1"/>
  <c r="CC25" i="1"/>
  <c r="CF23" i="1"/>
  <c r="CE22" i="1"/>
  <c r="CC22" i="1"/>
  <c r="CE21" i="1"/>
  <c r="CC21" i="1"/>
  <c r="CF17" i="1"/>
  <c r="F17" i="6" s="1"/>
  <c r="CE16" i="1"/>
  <c r="CC16" i="1"/>
  <c r="CE15" i="1"/>
  <c r="CC15" i="1"/>
  <c r="CE14" i="1"/>
  <c r="CC14" i="1"/>
  <c r="CE13" i="1"/>
  <c r="CC13" i="1"/>
  <c r="CE12" i="1"/>
  <c r="CC12" i="1"/>
  <c r="CE11" i="1"/>
  <c r="CC11" i="1"/>
  <c r="CE10" i="1"/>
  <c r="CC10" i="1"/>
  <c r="CE9" i="1"/>
  <c r="CC9" i="1"/>
  <c r="CE8" i="1"/>
  <c r="CC8" i="1"/>
  <c r="CE7" i="1"/>
  <c r="CC7" i="1"/>
  <c r="CE6" i="1"/>
  <c r="CC6" i="1"/>
  <c r="CE5" i="1"/>
  <c r="CC5" i="1"/>
  <c r="BY25" i="1"/>
  <c r="BW25" i="1"/>
  <c r="BZ23" i="1"/>
  <c r="BY22" i="1"/>
  <c r="BW22" i="1"/>
  <c r="BY21" i="1"/>
  <c r="BW21" i="1"/>
  <c r="BZ17" i="1"/>
  <c r="F16" i="6" s="1"/>
  <c r="BY16" i="1"/>
  <c r="BW16" i="1"/>
  <c r="BY15" i="1"/>
  <c r="BW15" i="1"/>
  <c r="BY14" i="1"/>
  <c r="BW14" i="1"/>
  <c r="BY13" i="1"/>
  <c r="BW13" i="1"/>
  <c r="BY12" i="1"/>
  <c r="BW12" i="1"/>
  <c r="BY11" i="1"/>
  <c r="BW11" i="1"/>
  <c r="BY10" i="1"/>
  <c r="BW10" i="1"/>
  <c r="BY9" i="1"/>
  <c r="BW9" i="1"/>
  <c r="BY8" i="1"/>
  <c r="BW8" i="1"/>
  <c r="BY7" i="1"/>
  <c r="BW7" i="1"/>
  <c r="BY6" i="1"/>
  <c r="BW6" i="1"/>
  <c r="BY5" i="1"/>
  <c r="BW5" i="1"/>
  <c r="BS25" i="1"/>
  <c r="BQ25" i="1"/>
  <c r="BT23" i="1"/>
  <c r="BS22" i="1"/>
  <c r="BQ22" i="1"/>
  <c r="BS21" i="1"/>
  <c r="BQ21" i="1"/>
  <c r="BT17" i="1"/>
  <c r="F15" i="6" s="1"/>
  <c r="BS16" i="1"/>
  <c r="BQ16" i="1"/>
  <c r="BS15" i="1"/>
  <c r="BQ15" i="1"/>
  <c r="BS14" i="1"/>
  <c r="BQ14" i="1"/>
  <c r="BS13" i="1"/>
  <c r="BQ13" i="1"/>
  <c r="BS12" i="1"/>
  <c r="BQ12" i="1"/>
  <c r="BS11" i="1"/>
  <c r="BQ11" i="1"/>
  <c r="BS10" i="1"/>
  <c r="BQ10" i="1"/>
  <c r="BS9" i="1"/>
  <c r="BQ9" i="1"/>
  <c r="BS8" i="1"/>
  <c r="BQ8" i="1"/>
  <c r="BS7" i="1"/>
  <c r="BQ7" i="1"/>
  <c r="BS6" i="1"/>
  <c r="BQ6" i="1"/>
  <c r="BS5" i="1"/>
  <c r="BQ5" i="1"/>
  <c r="BG25" i="1"/>
  <c r="BE25" i="1"/>
  <c r="BH23" i="1"/>
  <c r="BG22" i="1"/>
  <c r="BE22" i="1"/>
  <c r="BG21" i="1"/>
  <c r="BE21" i="1"/>
  <c r="BH17" i="1"/>
  <c r="F13" i="6" s="1"/>
  <c r="BG16" i="1"/>
  <c r="BE16" i="1"/>
  <c r="BG15" i="1"/>
  <c r="BE15" i="1"/>
  <c r="BG14" i="1"/>
  <c r="BE14" i="1"/>
  <c r="BG13" i="1"/>
  <c r="BE13" i="1"/>
  <c r="BG12" i="1"/>
  <c r="BE12" i="1"/>
  <c r="BG11" i="1"/>
  <c r="BE11" i="1"/>
  <c r="BG10" i="1"/>
  <c r="BE10" i="1"/>
  <c r="BG9" i="1"/>
  <c r="BE9" i="1"/>
  <c r="BG8" i="1"/>
  <c r="BE8" i="1"/>
  <c r="BG7" i="1"/>
  <c r="BE7" i="1"/>
  <c r="BG6" i="1"/>
  <c r="BE6" i="1"/>
  <c r="BG5" i="1"/>
  <c r="BE5" i="1"/>
  <c r="BA25" i="1"/>
  <c r="AY25" i="1"/>
  <c r="BB23" i="1"/>
  <c r="BA22" i="1"/>
  <c r="AY22" i="1"/>
  <c r="BA21" i="1"/>
  <c r="AY21" i="1"/>
  <c r="BB17" i="1"/>
  <c r="F12" i="6" s="1"/>
  <c r="BA16" i="1"/>
  <c r="AY16" i="1"/>
  <c r="BA15" i="1"/>
  <c r="AY15" i="1"/>
  <c r="BA14" i="1"/>
  <c r="AY14" i="1"/>
  <c r="BA13" i="1"/>
  <c r="AY13" i="1"/>
  <c r="BA12" i="1"/>
  <c r="AY12" i="1"/>
  <c r="BA11" i="1"/>
  <c r="AY11" i="1"/>
  <c r="BA10" i="1"/>
  <c r="AY10" i="1"/>
  <c r="BA9" i="1"/>
  <c r="AY9" i="1"/>
  <c r="BA8" i="1"/>
  <c r="AY8" i="1"/>
  <c r="BA7" i="1"/>
  <c r="AY7" i="1"/>
  <c r="BA6" i="1"/>
  <c r="AY6" i="1"/>
  <c r="BA5" i="1"/>
  <c r="AY5" i="1"/>
  <c r="AU25" i="1"/>
  <c r="AS25" i="1"/>
  <c r="AV23" i="1"/>
  <c r="AU22" i="1"/>
  <c r="AS22" i="1"/>
  <c r="AU21" i="1"/>
  <c r="AS21" i="1"/>
  <c r="AV17" i="1"/>
  <c r="F11" i="6" s="1"/>
  <c r="AU16" i="1"/>
  <c r="AS16" i="1"/>
  <c r="AU15" i="1"/>
  <c r="AS15" i="1"/>
  <c r="AU14" i="1"/>
  <c r="AS14" i="1"/>
  <c r="AU13" i="1"/>
  <c r="AS13" i="1"/>
  <c r="AU12" i="1"/>
  <c r="AS12" i="1"/>
  <c r="AU11" i="1"/>
  <c r="AS11" i="1"/>
  <c r="AU10" i="1"/>
  <c r="AS10" i="1"/>
  <c r="AU9" i="1"/>
  <c r="AS9" i="1"/>
  <c r="AU8" i="1"/>
  <c r="AS8" i="1"/>
  <c r="AU7" i="1"/>
  <c r="AS7" i="1"/>
  <c r="AU6" i="1"/>
  <c r="AS6" i="1"/>
  <c r="AU5" i="1"/>
  <c r="AS5" i="1"/>
  <c r="AI25" i="1"/>
  <c r="AG25" i="1"/>
  <c r="AJ23" i="1"/>
  <c r="AI22" i="1"/>
  <c r="AG22" i="1"/>
  <c r="AI21" i="1"/>
  <c r="AG21" i="1"/>
  <c r="AJ17" i="1"/>
  <c r="F9" i="6" s="1"/>
  <c r="AI16" i="1"/>
  <c r="AG16" i="1"/>
  <c r="AI15" i="1"/>
  <c r="AG15" i="1"/>
  <c r="AI14" i="1"/>
  <c r="AG14" i="1"/>
  <c r="AI13" i="1"/>
  <c r="AG13" i="1"/>
  <c r="AI12" i="1"/>
  <c r="AG12" i="1"/>
  <c r="AI11" i="1"/>
  <c r="AG11" i="1"/>
  <c r="AI10" i="1"/>
  <c r="AG10" i="1"/>
  <c r="AI9" i="1"/>
  <c r="AG9" i="1"/>
  <c r="AI8" i="1"/>
  <c r="AG8" i="1"/>
  <c r="AI7" i="1"/>
  <c r="AG7" i="1"/>
  <c r="AI6" i="1"/>
  <c r="AG6" i="1"/>
  <c r="AI5" i="1"/>
  <c r="AG5" i="1"/>
  <c r="AC25" i="1"/>
  <c r="AA25" i="1"/>
  <c r="AD23" i="1"/>
  <c r="AC22" i="1"/>
  <c r="AA22" i="1"/>
  <c r="AC21" i="1"/>
  <c r="AA21" i="1"/>
  <c r="AD17" i="1"/>
  <c r="F8" i="6" s="1"/>
  <c r="AC16" i="1"/>
  <c r="AA16" i="1"/>
  <c r="AC15" i="1"/>
  <c r="AA15" i="1"/>
  <c r="AC14" i="1"/>
  <c r="AA14" i="1"/>
  <c r="AC13" i="1"/>
  <c r="AA13" i="1"/>
  <c r="AC12" i="1"/>
  <c r="AA12" i="1"/>
  <c r="AC11" i="1"/>
  <c r="AA11" i="1"/>
  <c r="AC10" i="1"/>
  <c r="AA10" i="1"/>
  <c r="AC9" i="1"/>
  <c r="AA9" i="1"/>
  <c r="AC8" i="1"/>
  <c r="AA8" i="1"/>
  <c r="AC7" i="1"/>
  <c r="AA7" i="1"/>
  <c r="AC6" i="1"/>
  <c r="AA6" i="1"/>
  <c r="AC5" i="1"/>
  <c r="AA5" i="1"/>
  <c r="W25" i="1"/>
  <c r="U25" i="1"/>
  <c r="X23" i="1"/>
  <c r="W22" i="1"/>
  <c r="U22" i="1"/>
  <c r="W21" i="1"/>
  <c r="U21" i="1"/>
  <c r="X17" i="1"/>
  <c r="F7" i="6" s="1"/>
  <c r="W16" i="1"/>
  <c r="U16" i="1"/>
  <c r="W15" i="1"/>
  <c r="U15" i="1"/>
  <c r="W14" i="1"/>
  <c r="U14" i="1"/>
  <c r="W13" i="1"/>
  <c r="U13" i="1"/>
  <c r="W12" i="1"/>
  <c r="U12" i="1"/>
  <c r="W11" i="1"/>
  <c r="U11" i="1"/>
  <c r="W10" i="1"/>
  <c r="U10" i="1"/>
  <c r="W9" i="1"/>
  <c r="U9" i="1"/>
  <c r="W8" i="1"/>
  <c r="U8" i="1"/>
  <c r="W7" i="1"/>
  <c r="U7" i="1"/>
  <c r="W6" i="1"/>
  <c r="U6" i="1"/>
  <c r="W5" i="1"/>
  <c r="U5" i="1"/>
  <c r="Q25" i="1"/>
  <c r="O25" i="1"/>
  <c r="R23" i="1"/>
  <c r="Q22" i="1"/>
  <c r="O22" i="1"/>
  <c r="Q21" i="1"/>
  <c r="O21" i="1"/>
  <c r="R17" i="1"/>
  <c r="F6" i="6" s="1"/>
  <c r="Q16" i="1"/>
  <c r="O16" i="1"/>
  <c r="Q15" i="1"/>
  <c r="O15" i="1"/>
  <c r="Q14" i="1"/>
  <c r="O14" i="1"/>
  <c r="Q13" i="1"/>
  <c r="O13" i="1"/>
  <c r="Q12" i="1"/>
  <c r="O12" i="1"/>
  <c r="Q11" i="1"/>
  <c r="O11" i="1"/>
  <c r="Q10" i="1"/>
  <c r="O10" i="1"/>
  <c r="Q9" i="1"/>
  <c r="O9" i="1"/>
  <c r="Q8" i="1"/>
  <c r="O8" i="1"/>
  <c r="Q7" i="1"/>
  <c r="O7" i="1"/>
  <c r="Q6" i="1"/>
  <c r="O6" i="1"/>
  <c r="Q5" i="1"/>
  <c r="O5" i="1"/>
  <c r="K25" i="1"/>
  <c r="I25" i="1"/>
  <c r="L23" i="1"/>
  <c r="K22" i="1"/>
  <c r="I22" i="1"/>
  <c r="K21" i="1"/>
  <c r="I21" i="1"/>
  <c r="L17" i="1"/>
  <c r="F5" i="6" s="1"/>
  <c r="K16" i="1"/>
  <c r="I16" i="1"/>
  <c r="K15" i="1"/>
  <c r="I15" i="1"/>
  <c r="K14" i="1"/>
  <c r="I14" i="1"/>
  <c r="K13" i="1"/>
  <c r="I13" i="1"/>
  <c r="K12" i="1"/>
  <c r="I12" i="1"/>
  <c r="K11" i="1"/>
  <c r="I11" i="1"/>
  <c r="K10" i="1"/>
  <c r="I10" i="1"/>
  <c r="K9" i="1"/>
  <c r="I9" i="1"/>
  <c r="K8" i="1"/>
  <c r="I8" i="1"/>
  <c r="K7" i="1"/>
  <c r="I7" i="1"/>
  <c r="K6" i="1"/>
  <c r="I6" i="1"/>
  <c r="K5" i="1"/>
  <c r="I5" i="1"/>
  <c r="E25" i="1"/>
  <c r="C25" i="1"/>
  <c r="E22" i="1"/>
  <c r="C22" i="1"/>
  <c r="E21" i="1"/>
  <c r="C21" i="1"/>
  <c r="F17" i="1"/>
  <c r="F4" i="6" s="1"/>
  <c r="F23" i="1"/>
  <c r="E6" i="1"/>
  <c r="E7" i="1"/>
  <c r="E8" i="1"/>
  <c r="E9" i="1"/>
  <c r="E10" i="1"/>
  <c r="E11" i="1"/>
  <c r="E12" i="1"/>
  <c r="E13" i="1"/>
  <c r="E14" i="1"/>
  <c r="E15" i="1"/>
  <c r="E16" i="1"/>
  <c r="C6" i="1"/>
  <c r="C7" i="1"/>
  <c r="C8" i="1"/>
  <c r="C9" i="1"/>
  <c r="C10" i="1"/>
  <c r="C11" i="1"/>
  <c r="C12" i="1"/>
  <c r="C13" i="1"/>
  <c r="C14" i="1"/>
  <c r="C15" i="1"/>
  <c r="C16" i="1"/>
  <c r="E5" i="1"/>
  <c r="C5" i="1"/>
  <c r="D23" i="1"/>
  <c r="D17" i="1"/>
  <c r="AQ24" i="9" l="1"/>
  <c r="T77" i="16"/>
  <c r="AK24" i="9"/>
  <c r="S77" i="16"/>
  <c r="N77" i="16"/>
  <c r="AK23" i="9"/>
  <c r="AK22" i="9"/>
  <c r="I77" i="16"/>
  <c r="AQ22" i="9"/>
  <c r="J77" i="16"/>
  <c r="D77" i="16"/>
  <c r="AK21" i="9"/>
  <c r="AQ21" i="9"/>
  <c r="E77" i="16"/>
  <c r="AK20" i="9"/>
  <c r="S60" i="16"/>
  <c r="AQ20" i="9"/>
  <c r="T60" i="16"/>
  <c r="N60" i="16"/>
  <c r="AK19" i="9"/>
  <c r="AK18" i="9"/>
  <c r="I60" i="16"/>
  <c r="AQ18" i="9"/>
  <c r="J60" i="16"/>
  <c r="AK16" i="9"/>
  <c r="S43" i="16"/>
  <c r="AQ16" i="9"/>
  <c r="T43" i="16"/>
  <c r="AQ14" i="9"/>
  <c r="J43" i="16"/>
  <c r="AK14" i="9"/>
  <c r="I43" i="16"/>
  <c r="AK15" i="9"/>
  <c r="N43" i="16"/>
  <c r="AQ13" i="9"/>
  <c r="E43" i="16"/>
  <c r="AK13" i="9"/>
  <c r="D43" i="16"/>
  <c r="AK12" i="9"/>
  <c r="S26" i="16"/>
  <c r="AQ12" i="9"/>
  <c r="T26" i="16"/>
  <c r="AK11" i="9"/>
  <c r="N26" i="16"/>
  <c r="AK10" i="9"/>
  <c r="I26" i="16"/>
  <c r="AQ10" i="9"/>
  <c r="J26" i="16"/>
  <c r="AQ9" i="9"/>
  <c r="E26" i="16"/>
  <c r="AK9" i="9"/>
  <c r="D26" i="16"/>
  <c r="AQ8" i="9"/>
  <c r="T9" i="16"/>
  <c r="AK8" i="9"/>
  <c r="S9" i="16"/>
  <c r="N9" i="16"/>
  <c r="AK7" i="9"/>
  <c r="AQ6" i="9"/>
  <c r="J9" i="16"/>
  <c r="AK6" i="9"/>
  <c r="I9" i="16"/>
  <c r="CX27" i="1"/>
  <c r="G20" i="6" s="1"/>
  <c r="BM23" i="1"/>
  <c r="AO23" i="1"/>
  <c r="CW23" i="1"/>
  <c r="C23" i="6"/>
  <c r="C18" i="6"/>
  <c r="CW17" i="1"/>
  <c r="C19" i="6"/>
  <c r="C22" i="6"/>
  <c r="CU23" i="1"/>
  <c r="C17" i="6"/>
  <c r="C16" i="6"/>
  <c r="C15" i="6"/>
  <c r="C14" i="6"/>
  <c r="C13" i="6"/>
  <c r="C12" i="6"/>
  <c r="C11" i="6"/>
  <c r="C10" i="6"/>
  <c r="C9" i="6"/>
  <c r="C8" i="6"/>
  <c r="C7" i="6"/>
  <c r="C6" i="6"/>
  <c r="C4" i="6"/>
  <c r="C5" i="6"/>
  <c r="K21" i="11"/>
  <c r="L21" i="11"/>
  <c r="R21" i="7"/>
  <c r="O21" i="7"/>
  <c r="P21" i="7"/>
  <c r="I7" i="11"/>
  <c r="J7" i="11"/>
  <c r="I9" i="11"/>
  <c r="J9" i="11"/>
  <c r="J12" i="11"/>
  <c r="I12" i="11"/>
  <c r="J17" i="11"/>
  <c r="I17" i="11"/>
  <c r="J22" i="11"/>
  <c r="I22" i="11"/>
  <c r="I8" i="11"/>
  <c r="J8" i="11"/>
  <c r="I10" i="11"/>
  <c r="J10" i="11"/>
  <c r="I13" i="11"/>
  <c r="J13" i="11"/>
  <c r="I16" i="11"/>
  <c r="J16" i="11"/>
  <c r="J18" i="11"/>
  <c r="I18" i="11"/>
  <c r="J20" i="11"/>
  <c r="I20" i="11"/>
  <c r="BN27" i="1"/>
  <c r="G14" i="6" s="1"/>
  <c r="P15" i="7" s="1"/>
  <c r="J14" i="11"/>
  <c r="I14" i="11"/>
  <c r="AY23" i="1"/>
  <c r="BX27" i="1"/>
  <c r="CO23" i="1"/>
  <c r="J23" i="11"/>
  <c r="I23" i="11"/>
  <c r="I11" i="11"/>
  <c r="J11" i="11"/>
  <c r="BK23" i="1"/>
  <c r="CU17" i="1"/>
  <c r="CV27" i="1"/>
  <c r="C20" i="6"/>
  <c r="I24" i="11"/>
  <c r="J24" i="11"/>
  <c r="I19" i="11"/>
  <c r="J19" i="11"/>
  <c r="I6" i="11"/>
  <c r="J6" i="11"/>
  <c r="J5" i="11"/>
  <c r="I5" i="11"/>
  <c r="E19" i="7"/>
  <c r="C13" i="7"/>
  <c r="E23" i="7"/>
  <c r="C17" i="7"/>
  <c r="C10" i="7"/>
  <c r="E7" i="7"/>
  <c r="C6" i="7"/>
  <c r="C21" i="7"/>
  <c r="C14" i="7"/>
  <c r="E11" i="7"/>
  <c r="E15" i="7"/>
  <c r="C9" i="7"/>
  <c r="Q21" i="7"/>
  <c r="K5" i="7"/>
  <c r="F14" i="6"/>
  <c r="F20" i="6"/>
  <c r="AP27" i="1"/>
  <c r="G10" i="6" s="1"/>
  <c r="DC5" i="1"/>
  <c r="DC17" i="1" s="1"/>
  <c r="AM17" i="1"/>
  <c r="BK17" i="1"/>
  <c r="BL27" i="1"/>
  <c r="BM17" i="1"/>
  <c r="J27" i="1"/>
  <c r="DG17" i="1"/>
  <c r="DH27" i="1"/>
  <c r="DO23" i="1"/>
  <c r="AO17" i="1"/>
  <c r="BY23" i="1"/>
  <c r="CR27" i="1"/>
  <c r="G19" i="6" s="1"/>
  <c r="O20" i="7" s="1"/>
  <c r="DC23" i="1"/>
  <c r="DJ27" i="1"/>
  <c r="G22" i="6" s="1"/>
  <c r="BT27" i="1"/>
  <c r="G15" i="6" s="1"/>
  <c r="AM23" i="1"/>
  <c r="AD27" i="1"/>
  <c r="G8" i="6" s="1"/>
  <c r="AN27" i="1"/>
  <c r="AI23" i="1"/>
  <c r="AV27" i="1"/>
  <c r="G11" i="6" s="1"/>
  <c r="BH27" i="1"/>
  <c r="G13" i="6" s="1"/>
  <c r="Q14" i="7" s="1"/>
  <c r="BS23" i="1"/>
  <c r="BZ27" i="1"/>
  <c r="G16" i="6" s="1"/>
  <c r="CL27" i="1"/>
  <c r="G18" i="6" s="1"/>
  <c r="CQ23" i="1"/>
  <c r="DP27" i="1"/>
  <c r="G23" i="6" s="1"/>
  <c r="L27" i="1"/>
  <c r="G5" i="6" s="1"/>
  <c r="X27" i="1"/>
  <c r="G7" i="6" s="1"/>
  <c r="AG17" i="1"/>
  <c r="AH27" i="1"/>
  <c r="BE23" i="1"/>
  <c r="DD27" i="1"/>
  <c r="G21" i="6" s="1"/>
  <c r="DI23" i="1"/>
  <c r="DM23" i="1"/>
  <c r="DM17" i="1"/>
  <c r="DN27" i="1"/>
  <c r="P27" i="1"/>
  <c r="U23" i="1"/>
  <c r="BA17" i="1"/>
  <c r="BB27" i="1"/>
  <c r="G12" i="6" s="1"/>
  <c r="BG23" i="1"/>
  <c r="BR27" i="1"/>
  <c r="CD27" i="1"/>
  <c r="CI23" i="1"/>
  <c r="DG23" i="1"/>
  <c r="DO17" i="1"/>
  <c r="K23" i="1"/>
  <c r="R27" i="1"/>
  <c r="G6" i="6" s="1"/>
  <c r="AT27" i="1"/>
  <c r="CF27" i="1"/>
  <c r="G17" i="6" s="1"/>
  <c r="DA23" i="1"/>
  <c r="CK17" i="1"/>
  <c r="DI17" i="1"/>
  <c r="CC17" i="1"/>
  <c r="CE17" i="1"/>
  <c r="O23" i="1"/>
  <c r="W23" i="1"/>
  <c r="AB27" i="1"/>
  <c r="AJ27" i="1"/>
  <c r="G9" i="6" s="1"/>
  <c r="AS23" i="1"/>
  <c r="BA23" i="1"/>
  <c r="BF27" i="1"/>
  <c r="BW23" i="1"/>
  <c r="CC23" i="1"/>
  <c r="CK23" i="1"/>
  <c r="CO17" i="1"/>
  <c r="CP27" i="1"/>
  <c r="DA17" i="1"/>
  <c r="D27" i="1"/>
  <c r="I23" i="1"/>
  <c r="Q23" i="1"/>
  <c r="V27" i="1"/>
  <c r="AC23" i="1"/>
  <c r="AG23" i="1"/>
  <c r="AU23" i="1"/>
  <c r="AY17" i="1"/>
  <c r="AZ27" i="1"/>
  <c r="BQ23" i="1"/>
  <c r="CE23" i="1"/>
  <c r="CI17" i="1"/>
  <c r="CJ27" i="1"/>
  <c r="CQ17" i="1"/>
  <c r="BY17" i="1"/>
  <c r="BW17" i="1"/>
  <c r="BQ17" i="1"/>
  <c r="BS17" i="1"/>
  <c r="BE17" i="1"/>
  <c r="BG17" i="1"/>
  <c r="AU17" i="1"/>
  <c r="AS17" i="1"/>
  <c r="AI17" i="1"/>
  <c r="AA23" i="1"/>
  <c r="AC17" i="1"/>
  <c r="AA17" i="1"/>
  <c r="W17" i="1"/>
  <c r="U17" i="1"/>
  <c r="O17" i="1"/>
  <c r="Q17" i="1"/>
  <c r="I17" i="1"/>
  <c r="K17" i="1"/>
  <c r="C23" i="1"/>
  <c r="E23" i="1"/>
  <c r="F27" i="1"/>
  <c r="G4" i="6" s="1"/>
  <c r="E17" i="1"/>
  <c r="C17" i="1"/>
  <c r="AQ23" i="9" l="1"/>
  <c r="O77" i="16"/>
  <c r="O60" i="16"/>
  <c r="AQ19" i="9"/>
  <c r="O43" i="16"/>
  <c r="AQ15" i="9"/>
  <c r="AQ11" i="9"/>
  <c r="AR6" i="9" s="1"/>
  <c r="AS6" i="9" s="1" a="1"/>
  <c r="AS6" i="9" s="1"/>
  <c r="H17" i="16" s="1"/>
  <c r="O26" i="16"/>
  <c r="AQ7" i="9"/>
  <c r="AR7" i="9" s="1"/>
  <c r="AS7" i="9" s="1" a="1"/>
  <c r="AS7" i="9" s="1"/>
  <c r="M17" i="16" s="1"/>
  <c r="O9" i="16"/>
  <c r="AR24" i="9"/>
  <c r="AS24" i="9" s="1" a="1"/>
  <c r="AS24" i="9" s="1"/>
  <c r="R85" i="16" s="1"/>
  <c r="AR9" i="9"/>
  <c r="AS9" i="9" s="1" a="1"/>
  <c r="AS9" i="9" s="1"/>
  <c r="C34" i="16" s="1"/>
  <c r="AR15" i="9"/>
  <c r="AS15" i="9" s="1" a="1"/>
  <c r="AS15" i="9" s="1"/>
  <c r="M51" i="16" s="1"/>
  <c r="AR14" i="9"/>
  <c r="AS14" i="9" s="1" a="1"/>
  <c r="AS14" i="9" s="1"/>
  <c r="H51" i="16" s="1"/>
  <c r="AR21" i="9"/>
  <c r="AS21" i="9" s="1" a="1"/>
  <c r="AS21" i="9" s="1"/>
  <c r="C85" i="16" s="1"/>
  <c r="AR23" i="9"/>
  <c r="AS23" i="9" s="1" a="1"/>
  <c r="AS23" i="9" s="1"/>
  <c r="M85" i="16" s="1"/>
  <c r="AR20" i="9"/>
  <c r="AS20" i="9" s="1" a="1"/>
  <c r="AS20" i="9" s="1"/>
  <c r="R68" i="16" s="1"/>
  <c r="AR16" i="9"/>
  <c r="AS16" i="9" s="1" a="1"/>
  <c r="AS16" i="9" s="1"/>
  <c r="R51" i="16" s="1"/>
  <c r="AR19" i="9"/>
  <c r="AS19" i="9" s="1" a="1"/>
  <c r="AS19" i="9" s="1"/>
  <c r="M68" i="16" s="1"/>
  <c r="AR11" i="9"/>
  <c r="AS11" i="9" s="1" a="1"/>
  <c r="AS11" i="9" s="1"/>
  <c r="M34" i="16" s="1"/>
  <c r="AR18" i="9"/>
  <c r="AS18" i="9" s="1" a="1"/>
  <c r="AS18" i="9" s="1"/>
  <c r="H68" i="16" s="1"/>
  <c r="F8" i="7"/>
  <c r="R7" i="6"/>
  <c r="C9" i="11"/>
  <c r="R8" i="6"/>
  <c r="H10" i="7"/>
  <c r="J27" i="16" s="1"/>
  <c r="R9" i="6"/>
  <c r="F12" i="7"/>
  <c r="R11" i="6"/>
  <c r="C13" i="11"/>
  <c r="R12" i="6"/>
  <c r="G14" i="7"/>
  <c r="R13" i="6"/>
  <c r="C15" i="11"/>
  <c r="R14" i="6"/>
  <c r="C16" i="11"/>
  <c r="R15" i="6"/>
  <c r="D17" i="11"/>
  <c r="R16" i="6"/>
  <c r="F23" i="7"/>
  <c r="R22" i="6"/>
  <c r="C20" i="11"/>
  <c r="R19" i="6"/>
  <c r="F19" i="7"/>
  <c r="R18" i="6"/>
  <c r="G11" i="7"/>
  <c r="R10" i="6"/>
  <c r="D18" i="11"/>
  <c r="I63" i="16" s="1"/>
  <c r="R17" i="6"/>
  <c r="H21" i="7"/>
  <c r="E78" i="16" s="1"/>
  <c r="R20" i="6"/>
  <c r="H24" i="7"/>
  <c r="T78" i="16" s="1"/>
  <c r="R23" i="6"/>
  <c r="H6" i="7"/>
  <c r="J10" i="16" s="1"/>
  <c r="R5" i="6"/>
  <c r="D5" i="11"/>
  <c r="D12" i="16" s="1"/>
  <c r="R4" i="6"/>
  <c r="G7" i="7"/>
  <c r="R6" i="6"/>
  <c r="BE27" i="1"/>
  <c r="BY27" i="1"/>
  <c r="Q15" i="7"/>
  <c r="AI27" i="1"/>
  <c r="BM27" i="1"/>
  <c r="AO27" i="1"/>
  <c r="C14" i="11"/>
  <c r="C23" i="11"/>
  <c r="BK27" i="1"/>
  <c r="CW27" i="1"/>
  <c r="F21" i="7"/>
  <c r="C12" i="11"/>
  <c r="DA27" i="1"/>
  <c r="CU27" i="1"/>
  <c r="H12" i="7"/>
  <c r="T27" i="16" s="1"/>
  <c r="C8" i="11"/>
  <c r="C10" i="11"/>
  <c r="C18" i="11"/>
  <c r="H18" i="7"/>
  <c r="J61" i="16" s="1"/>
  <c r="F18" i="7"/>
  <c r="D24" i="11"/>
  <c r="S80" i="16" s="1"/>
  <c r="F24" i="7"/>
  <c r="C24" i="11"/>
  <c r="G24" i="7"/>
  <c r="D19" i="11"/>
  <c r="N63" i="16" s="1"/>
  <c r="C19" i="11"/>
  <c r="G19" i="7"/>
  <c r="H19" i="7"/>
  <c r="O61" i="16" s="1"/>
  <c r="G21" i="7"/>
  <c r="H20" i="7"/>
  <c r="T61" i="16" s="1"/>
  <c r="F20" i="7"/>
  <c r="D20" i="11"/>
  <c r="S63" i="16" s="1"/>
  <c r="G20" i="7"/>
  <c r="D23" i="11"/>
  <c r="N80" i="16" s="1"/>
  <c r="G23" i="7"/>
  <c r="H23" i="7"/>
  <c r="O78" i="16" s="1"/>
  <c r="D23" i="6"/>
  <c r="DI27" i="1"/>
  <c r="D22" i="6"/>
  <c r="D20" i="6"/>
  <c r="D19" i="6"/>
  <c r="D18" i="6"/>
  <c r="G18" i="7"/>
  <c r="D17" i="6"/>
  <c r="F17" i="7"/>
  <c r="C17" i="11"/>
  <c r="H17" i="7"/>
  <c r="G17" i="7"/>
  <c r="D16" i="6"/>
  <c r="G16" i="7"/>
  <c r="H16" i="7"/>
  <c r="T44" i="16" s="1"/>
  <c r="D16" i="11"/>
  <c r="S46" i="16" s="1"/>
  <c r="D15" i="6"/>
  <c r="F16" i="7"/>
  <c r="H15" i="7"/>
  <c r="O44" i="16" s="1"/>
  <c r="G15" i="7"/>
  <c r="D14" i="6"/>
  <c r="D15" i="11"/>
  <c r="N46" i="16" s="1"/>
  <c r="F15" i="7"/>
  <c r="D14" i="11"/>
  <c r="I46" i="16" s="1"/>
  <c r="F14" i="7"/>
  <c r="H14" i="7"/>
  <c r="J44" i="16" s="1"/>
  <c r="D13" i="6"/>
  <c r="AY27" i="1"/>
  <c r="BA27" i="1"/>
  <c r="H13" i="7"/>
  <c r="E44" i="16" s="1"/>
  <c r="G13" i="7"/>
  <c r="D12" i="6"/>
  <c r="F13" i="7"/>
  <c r="D13" i="11"/>
  <c r="D46" i="16" s="1"/>
  <c r="G12" i="7"/>
  <c r="D12" i="11"/>
  <c r="S29" i="16" s="1"/>
  <c r="D11" i="6"/>
  <c r="F11" i="7"/>
  <c r="D11" i="11"/>
  <c r="N29" i="16" s="1"/>
  <c r="H11" i="7"/>
  <c r="O27" i="16" s="1"/>
  <c r="C11" i="11"/>
  <c r="D10" i="6"/>
  <c r="D10" i="11"/>
  <c r="I29" i="16" s="1"/>
  <c r="D9" i="6"/>
  <c r="G10" i="7"/>
  <c r="F10" i="7"/>
  <c r="G9" i="7"/>
  <c r="H9" i="7"/>
  <c r="E27" i="16" s="1"/>
  <c r="F9" i="7"/>
  <c r="D9" i="11"/>
  <c r="D29" i="16" s="1"/>
  <c r="D8" i="6"/>
  <c r="W27" i="1"/>
  <c r="H8" i="7"/>
  <c r="T10" i="16" s="1"/>
  <c r="G8" i="7"/>
  <c r="D8" i="11"/>
  <c r="S12" i="16" s="1"/>
  <c r="D7" i="6"/>
  <c r="F7" i="7"/>
  <c r="H7" i="7"/>
  <c r="O10" i="16" s="1"/>
  <c r="D7" i="11"/>
  <c r="N12" i="16" s="1"/>
  <c r="C7" i="11"/>
  <c r="D6" i="6"/>
  <c r="D4" i="6"/>
  <c r="S4" i="6" s="1"/>
  <c r="D6" i="11"/>
  <c r="I12" i="16" s="1"/>
  <c r="F6" i="7"/>
  <c r="G6" i="7"/>
  <c r="C6" i="11"/>
  <c r="D5" i="6"/>
  <c r="K7" i="11"/>
  <c r="L7" i="11"/>
  <c r="K13" i="11"/>
  <c r="L13" i="11"/>
  <c r="K22" i="11"/>
  <c r="L22" i="11"/>
  <c r="K10" i="11"/>
  <c r="L10" i="11"/>
  <c r="K17" i="11"/>
  <c r="L17" i="11"/>
  <c r="P17" i="7"/>
  <c r="R17" i="7"/>
  <c r="O17" i="7"/>
  <c r="K16" i="11"/>
  <c r="L16" i="11"/>
  <c r="O15" i="7"/>
  <c r="Q20" i="7"/>
  <c r="Q17" i="7"/>
  <c r="AC27" i="1"/>
  <c r="CQ27" i="1"/>
  <c r="AG27" i="1"/>
  <c r="CO27" i="1"/>
  <c r="Q18" i="7"/>
  <c r="K18" i="11"/>
  <c r="L18" i="11"/>
  <c r="Q23" i="7"/>
  <c r="K23" i="11"/>
  <c r="L23" i="11"/>
  <c r="K11" i="11"/>
  <c r="L11" i="11"/>
  <c r="R11" i="7"/>
  <c r="Q11" i="7"/>
  <c r="P11" i="7"/>
  <c r="O11" i="7"/>
  <c r="K8" i="11"/>
  <c r="L8" i="11"/>
  <c r="P12" i="7"/>
  <c r="K12" i="11"/>
  <c r="L12" i="11"/>
  <c r="K20" i="11"/>
  <c r="L20" i="11"/>
  <c r="R20" i="7"/>
  <c r="P20" i="7"/>
  <c r="J15" i="11"/>
  <c r="I15" i="11"/>
  <c r="Q8" i="7"/>
  <c r="K15" i="11"/>
  <c r="L15" i="11"/>
  <c r="K27" i="1"/>
  <c r="DG27" i="1"/>
  <c r="K14" i="11"/>
  <c r="L14" i="11"/>
  <c r="O14" i="7"/>
  <c r="P14" i="7"/>
  <c r="R14" i="7"/>
  <c r="Q9" i="7"/>
  <c r="K9" i="11"/>
  <c r="L9" i="11"/>
  <c r="I21" i="11"/>
  <c r="J21" i="11"/>
  <c r="R15" i="7"/>
  <c r="Q13" i="7"/>
  <c r="DB27" i="1"/>
  <c r="C21" i="6"/>
  <c r="R21" i="6" s="1"/>
  <c r="C21" i="11"/>
  <c r="D21" i="11"/>
  <c r="D80" i="16" s="1"/>
  <c r="CC27" i="1"/>
  <c r="AS27" i="1"/>
  <c r="P24" i="7"/>
  <c r="L24" i="11"/>
  <c r="K24" i="11"/>
  <c r="K19" i="11"/>
  <c r="L19" i="11"/>
  <c r="R6" i="7"/>
  <c r="L6" i="11"/>
  <c r="K6" i="11"/>
  <c r="R5" i="7"/>
  <c r="L5" i="11"/>
  <c r="K5" i="11"/>
  <c r="O18" i="7"/>
  <c r="R18" i="7"/>
  <c r="P18" i="7"/>
  <c r="P10" i="7"/>
  <c r="O10" i="7"/>
  <c r="R10" i="7"/>
  <c r="Q10" i="7"/>
  <c r="R19" i="7"/>
  <c r="P19" i="7"/>
  <c r="O19" i="7"/>
  <c r="Q19" i="7"/>
  <c r="R16" i="7"/>
  <c r="P16" i="7"/>
  <c r="Q16" i="7"/>
  <c r="O16" i="7"/>
  <c r="O13" i="7"/>
  <c r="R13" i="7"/>
  <c r="P13" i="7"/>
  <c r="P9" i="7"/>
  <c r="R9" i="7"/>
  <c r="O9" i="7"/>
  <c r="P8" i="7"/>
  <c r="R8" i="7"/>
  <c r="O8" i="7"/>
  <c r="R7" i="7"/>
  <c r="P7" i="7"/>
  <c r="O7" i="7"/>
  <c r="Q7" i="7"/>
  <c r="R12" i="7"/>
  <c r="O23" i="7"/>
  <c r="R23" i="7"/>
  <c r="P23" i="7"/>
  <c r="O12" i="7"/>
  <c r="Q12" i="7"/>
  <c r="Q5" i="7"/>
  <c r="Q22" i="7"/>
  <c r="Q6" i="7"/>
  <c r="R24" i="7"/>
  <c r="R22" i="7"/>
  <c r="P22" i="7"/>
  <c r="P6" i="7"/>
  <c r="O6" i="7"/>
  <c r="O5" i="7"/>
  <c r="P5" i="7"/>
  <c r="O22" i="7"/>
  <c r="Q24" i="7"/>
  <c r="O24" i="7"/>
  <c r="AM27" i="1"/>
  <c r="BS27" i="1"/>
  <c r="CI27" i="1"/>
  <c r="CK27" i="1"/>
  <c r="BG27" i="1"/>
  <c r="DC27" i="1"/>
  <c r="DO27" i="1"/>
  <c r="Q27" i="1"/>
  <c r="DM27" i="1"/>
  <c r="U27" i="1"/>
  <c r="CE27" i="1"/>
  <c r="BQ27" i="1"/>
  <c r="C27" i="1"/>
  <c r="E27" i="1"/>
  <c r="I27" i="1"/>
  <c r="O27" i="1"/>
  <c r="AU27" i="1"/>
  <c r="BW27" i="1"/>
  <c r="AA27" i="1"/>
  <c r="AR10" i="9" l="1"/>
  <c r="AS10" i="9" s="1" a="1"/>
  <c r="AS10" i="9" s="1"/>
  <c r="H34" i="16" s="1"/>
  <c r="AR17" i="9"/>
  <c r="AS17" i="9" s="1" a="1"/>
  <c r="AS17" i="9" s="1"/>
  <c r="C68" i="16" s="1"/>
  <c r="AR22" i="9"/>
  <c r="AS22" i="9" s="1" a="1"/>
  <c r="AS22" i="9" s="1"/>
  <c r="H85" i="16" s="1"/>
  <c r="AR12" i="9"/>
  <c r="AS12" i="9" s="1" a="1"/>
  <c r="AS12" i="9" s="1"/>
  <c r="R34" i="16" s="1"/>
  <c r="AR25" i="9"/>
  <c r="AS25" i="9" s="1" a="1"/>
  <c r="AS25" i="9" s="1"/>
  <c r="C102" i="16" s="1"/>
  <c r="AR5" i="9"/>
  <c r="AS5" i="9" s="1" a="1"/>
  <c r="AS5" i="9" s="1"/>
  <c r="C17" i="16" s="1"/>
  <c r="AR13" i="9"/>
  <c r="AS13" i="9" s="1" a="1"/>
  <c r="AS13" i="9" s="1"/>
  <c r="C51" i="16" s="1"/>
  <c r="AN24" i="9"/>
  <c r="S78" i="16"/>
  <c r="N78" i="16"/>
  <c r="AN23" i="9"/>
  <c r="AN21" i="9"/>
  <c r="D78" i="16"/>
  <c r="S61" i="16"/>
  <c r="AN20" i="9"/>
  <c r="AN19" i="9"/>
  <c r="N61" i="16"/>
  <c r="AN18" i="9"/>
  <c r="I61" i="16"/>
  <c r="AN16" i="9"/>
  <c r="S44" i="16"/>
  <c r="AN14" i="9"/>
  <c r="I44" i="16"/>
  <c r="AR8" i="9"/>
  <c r="AS8" i="9" s="1" a="1"/>
  <c r="AS8" i="9" s="1"/>
  <c r="R17" i="16" s="1"/>
  <c r="N44" i="16"/>
  <c r="AN15" i="9"/>
  <c r="AN13" i="9"/>
  <c r="D44" i="16"/>
  <c r="S27" i="16"/>
  <c r="AN12" i="9"/>
  <c r="AN11" i="9"/>
  <c r="N27" i="16"/>
  <c r="I27" i="16"/>
  <c r="AN10" i="9"/>
  <c r="D27" i="16"/>
  <c r="AN9" i="9"/>
  <c r="S10" i="16"/>
  <c r="AN8" i="9"/>
  <c r="N10" i="16"/>
  <c r="AN7" i="9"/>
  <c r="AN6" i="9"/>
  <c r="I10" i="16"/>
  <c r="F7" i="11"/>
  <c r="N13" i="16" s="1"/>
  <c r="S6" i="6"/>
  <c r="E19" i="11"/>
  <c r="S18" i="6"/>
  <c r="E20" i="11"/>
  <c r="S19" i="6"/>
  <c r="E10" i="11"/>
  <c r="S9" i="6"/>
  <c r="F12" i="11"/>
  <c r="S30" i="16" s="1"/>
  <c r="S11" i="6"/>
  <c r="F16" i="11"/>
  <c r="S47" i="16" s="1"/>
  <c r="S15" i="6"/>
  <c r="F24" i="11"/>
  <c r="S81" i="16" s="1"/>
  <c r="S23" i="6"/>
  <c r="F8" i="11"/>
  <c r="S13" i="16" s="1"/>
  <c r="S7" i="6"/>
  <c r="E11" i="11"/>
  <c r="S10" i="6"/>
  <c r="E17" i="11"/>
  <c r="S16" i="6"/>
  <c r="E21" i="11"/>
  <c r="S20" i="6"/>
  <c r="E15" i="11"/>
  <c r="S14" i="6"/>
  <c r="E13" i="11"/>
  <c r="S12" i="6"/>
  <c r="F9" i="11"/>
  <c r="D30" i="16" s="1"/>
  <c r="S8" i="6"/>
  <c r="E18" i="11"/>
  <c r="S17" i="6"/>
  <c r="F23" i="11"/>
  <c r="N81" i="16" s="1"/>
  <c r="S22" i="6"/>
  <c r="F6" i="11"/>
  <c r="I13" i="16" s="1"/>
  <c r="S5" i="6"/>
  <c r="E14" i="11"/>
  <c r="S13" i="6"/>
  <c r="E24" i="11"/>
  <c r="F19" i="11"/>
  <c r="N64" i="16" s="1"/>
  <c r="E8" i="11"/>
  <c r="E9" i="11"/>
  <c r="F5" i="11"/>
  <c r="D13" i="16" s="1"/>
  <c r="F21" i="11"/>
  <c r="D81" i="16" s="1"/>
  <c r="E23" i="11"/>
  <c r="D21" i="6"/>
  <c r="F20" i="11"/>
  <c r="S64" i="16" s="1"/>
  <c r="F18" i="11"/>
  <c r="I64" i="16" s="1"/>
  <c r="F17" i="11"/>
  <c r="E16" i="11"/>
  <c r="F15" i="11"/>
  <c r="N47" i="16" s="1"/>
  <c r="F14" i="11"/>
  <c r="I47" i="16" s="1"/>
  <c r="F13" i="11"/>
  <c r="D47" i="16" s="1"/>
  <c r="E12" i="11"/>
  <c r="F11" i="11"/>
  <c r="N30" i="16" s="1"/>
  <c r="F10" i="11"/>
  <c r="I30" i="16" s="1"/>
  <c r="E7" i="11"/>
  <c r="E6" i="11"/>
  <c r="C22" i="11"/>
  <c r="D22" i="11"/>
  <c r="I80" i="16" s="1"/>
  <c r="F22" i="7"/>
  <c r="G22" i="7"/>
  <c r="H22" i="7"/>
  <c r="J78" i="16" s="1"/>
  <c r="AN22" i="9" l="1"/>
  <c r="I78" i="16"/>
  <c r="E22" i="11"/>
  <c r="S21" i="6"/>
  <c r="F22" i="11"/>
  <c r="I81" i="16" s="1"/>
  <c r="D5" i="7"/>
  <c r="E4" i="3"/>
  <c r="H5" i="7" s="1"/>
  <c r="E10" i="16" s="1"/>
  <c r="C5" i="7"/>
  <c r="G5" i="7" l="1"/>
  <c r="D9" i="16"/>
  <c r="AK5" i="9"/>
  <c r="F5" i="7"/>
  <c r="C5" i="11"/>
  <c r="E5" i="11"/>
  <c r="AL14" i="9" l="1"/>
  <c r="AM14" i="9" s="1" a="1"/>
  <c r="AM14" i="9" s="1"/>
  <c r="H49" i="16" s="1"/>
  <c r="AL23" i="9"/>
  <c r="AM23" i="9" s="1" a="1"/>
  <c r="AM23" i="9" s="1"/>
  <c r="M83" i="16" s="1"/>
  <c r="AL8" i="9"/>
  <c r="AM8" i="9" s="1" a="1"/>
  <c r="AM8" i="9" s="1"/>
  <c r="R15" i="16" s="1"/>
  <c r="AL6" i="9"/>
  <c r="AM6" i="9" s="1" a="1"/>
  <c r="AM6" i="9" s="1"/>
  <c r="H15" i="16" s="1"/>
  <c r="AL21" i="9"/>
  <c r="AM21" i="9" s="1" a="1"/>
  <c r="AM21" i="9" s="1"/>
  <c r="C83" i="16" s="1"/>
  <c r="AL19" i="9"/>
  <c r="AM19" i="9" s="1" a="1"/>
  <c r="AM19" i="9" s="1"/>
  <c r="M66" i="16" s="1"/>
  <c r="AL18" i="9"/>
  <c r="AM18" i="9" s="1" a="1"/>
  <c r="AM18" i="9" s="1"/>
  <c r="H66" i="16" s="1"/>
  <c r="AL10" i="9"/>
  <c r="AM10" i="9" s="1" a="1"/>
  <c r="AM10" i="9" s="1"/>
  <c r="H32" i="16" s="1"/>
  <c r="AL20" i="9"/>
  <c r="AM20" i="9" s="1" a="1"/>
  <c r="AM20" i="9" s="1"/>
  <c r="R66" i="16" s="1"/>
  <c r="AL15" i="9"/>
  <c r="AM15" i="9" s="1" a="1"/>
  <c r="AM15" i="9" s="1"/>
  <c r="M49" i="16" s="1"/>
  <c r="AL11" i="9"/>
  <c r="AM11" i="9" s="1" a="1"/>
  <c r="AM11" i="9" s="1"/>
  <c r="M32" i="16" s="1"/>
  <c r="AL13" i="9"/>
  <c r="AM13" i="9" s="1" a="1"/>
  <c r="AM13" i="9" s="1"/>
  <c r="C49" i="16" s="1"/>
  <c r="AL7" i="9"/>
  <c r="AM7" i="9" s="1" a="1"/>
  <c r="AM7" i="9" s="1"/>
  <c r="M15" i="16" s="1"/>
  <c r="AL22" i="9"/>
  <c r="AM22" i="9" s="1" a="1"/>
  <c r="AM22" i="9" s="1"/>
  <c r="H83" i="16" s="1"/>
  <c r="AL17" i="9"/>
  <c r="AM17" i="9" s="1" a="1"/>
  <c r="AM17" i="9" s="1"/>
  <c r="C66" i="16" s="1"/>
  <c r="AL16" i="9"/>
  <c r="AM16" i="9" s="1" a="1"/>
  <c r="AM16" i="9" s="1"/>
  <c r="R49" i="16" s="1"/>
  <c r="AL25" i="9"/>
  <c r="AM25" i="9" s="1" a="1"/>
  <c r="AM25" i="9" s="1"/>
  <c r="C100" i="16" s="1"/>
  <c r="AL12" i="9"/>
  <c r="AM12" i="9" s="1" a="1"/>
  <c r="AM12" i="9" s="1"/>
  <c r="R32" i="16" s="1"/>
  <c r="AL5" i="9"/>
  <c r="AM5" i="9" s="1" a="1"/>
  <c r="AM5" i="9" s="1"/>
  <c r="C15" i="16" s="1"/>
  <c r="AL24" i="9"/>
  <c r="AM24" i="9" s="1" a="1"/>
  <c r="AM24" i="9" s="1"/>
  <c r="R83" i="16" s="1"/>
  <c r="AL9" i="9"/>
  <c r="AM9" i="9" s="1" a="1"/>
  <c r="AM9" i="9" s="1"/>
  <c r="C32" i="16" s="1"/>
  <c r="AN5" i="9"/>
  <c r="D10" i="16"/>
  <c r="AO9" i="9" l="1"/>
  <c r="AP9" i="9" s="1" a="1"/>
  <c r="AP9" i="9" s="1"/>
  <c r="C33" i="16" s="1"/>
  <c r="AO8" i="9"/>
  <c r="AP8" i="9" s="1" a="1"/>
  <c r="AP8" i="9" s="1"/>
  <c r="R16" i="16" s="1"/>
  <c r="AO5" i="9"/>
  <c r="AP5" i="9" s="1" a="1"/>
  <c r="AP5" i="9" s="1"/>
  <c r="C16" i="16" s="1"/>
  <c r="AO6" i="9"/>
  <c r="AP6" i="9" s="1" a="1"/>
  <c r="AP6" i="9" s="1"/>
  <c r="H16" i="16" s="1"/>
  <c r="AO16" i="9"/>
  <c r="AP16" i="9" s="1" a="1"/>
  <c r="AP16" i="9" s="1"/>
  <c r="R50" i="16" s="1"/>
  <c r="AO10" i="9"/>
  <c r="AP10" i="9" s="1" a="1"/>
  <c r="AP10" i="9" s="1"/>
  <c r="H33" i="16" s="1"/>
  <c r="AO18" i="9"/>
  <c r="AP18" i="9" s="1" a="1"/>
  <c r="AP18" i="9" s="1"/>
  <c r="H67" i="16" s="1"/>
  <c r="AO7" i="9"/>
  <c r="AP7" i="9" s="1" a="1"/>
  <c r="AP7" i="9" s="1"/>
  <c r="M16" i="16" s="1"/>
  <c r="AO14" i="9"/>
  <c r="AP14" i="9" s="1" a="1"/>
  <c r="AP14" i="9" s="1"/>
  <c r="H50" i="16" s="1"/>
  <c r="AO15" i="9"/>
  <c r="AP15" i="9" s="1" a="1"/>
  <c r="AP15" i="9" s="1"/>
  <c r="M50" i="16" s="1"/>
  <c r="AO13" i="9"/>
  <c r="AP13" i="9" s="1" a="1"/>
  <c r="AP13" i="9" s="1"/>
  <c r="C50" i="16" s="1"/>
  <c r="AO19" i="9"/>
  <c r="AP19" i="9" s="1" a="1"/>
  <c r="AP19" i="9" s="1"/>
  <c r="M67" i="16" s="1"/>
  <c r="AO22" i="9"/>
  <c r="AP22" i="9" s="1" a="1"/>
  <c r="AP22" i="9" s="1"/>
  <c r="H84" i="16" s="1"/>
  <c r="AO21" i="9"/>
  <c r="AP21" i="9" s="1" a="1"/>
  <c r="AP21" i="9" s="1"/>
  <c r="C84" i="16" s="1"/>
  <c r="AO20" i="9"/>
  <c r="AP20" i="9" s="1" a="1"/>
  <c r="AP20" i="9" s="1"/>
  <c r="R67" i="16" s="1"/>
  <c r="AO25" i="9"/>
  <c r="AP25" i="9" s="1" a="1"/>
  <c r="AP25" i="9" s="1"/>
  <c r="C101" i="16" s="1"/>
  <c r="AO24" i="9"/>
  <c r="AP24" i="9" s="1" a="1"/>
  <c r="AP24" i="9" s="1"/>
  <c r="R84" i="16" s="1"/>
  <c r="AO23" i="9"/>
  <c r="AP23" i="9" s="1" a="1"/>
  <c r="AP23" i="9" s="1"/>
  <c r="M84" i="16" s="1"/>
  <c r="AO12" i="9"/>
  <c r="AP12" i="9" s="1" a="1"/>
  <c r="AP12" i="9" s="1"/>
  <c r="R33" i="16" s="1"/>
  <c r="AO17" i="9"/>
  <c r="AP17" i="9" s="1" a="1"/>
  <c r="AP17" i="9" s="1"/>
  <c r="C67" i="16" s="1"/>
  <c r="AO11" i="9"/>
  <c r="AP11" i="9" s="1" a="1"/>
  <c r="AP11" i="9" s="1"/>
  <c r="M33" i="1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<sst xmlns="http://schemas.openxmlformats.org/spreadsheetml/2006/main" count="1763" uniqueCount="232">
  <si>
    <t>Operating Costs</t>
  </si>
  <si>
    <t>Seed &amp; Treatment</t>
  </si>
  <si>
    <t>Fertilizer</t>
  </si>
  <si>
    <t>Fuel</t>
  </si>
  <si>
    <t>Machinery</t>
  </si>
  <si>
    <t>Hired Labour</t>
  </si>
  <si>
    <t>Crop Insurance</t>
  </si>
  <si>
    <t>Hail Insurance</t>
  </si>
  <si>
    <t>Drying &amp; Other Costs</t>
  </si>
  <si>
    <t>Land Taxes</t>
  </si>
  <si>
    <t>Storage Costs</t>
  </si>
  <si>
    <t>Interest</t>
  </si>
  <si>
    <t>Total Operating</t>
  </si>
  <si>
    <t>Fixed Costs</t>
  </si>
  <si>
    <t>Land</t>
  </si>
  <si>
    <t>Total Fixed</t>
  </si>
  <si>
    <t>Labour &amp; Living</t>
  </si>
  <si>
    <t>Low</t>
  </si>
  <si>
    <t>High</t>
  </si>
  <si>
    <t>Canola</t>
  </si>
  <si>
    <t>Total Costs</t>
  </si>
  <si>
    <t xml:space="preserve">Machinery Operating </t>
  </si>
  <si>
    <t>Soybeans</t>
  </si>
  <si>
    <t>Oats</t>
  </si>
  <si>
    <t>Corn</t>
  </si>
  <si>
    <t>Rye</t>
  </si>
  <si>
    <t>Winter Wheat</t>
  </si>
  <si>
    <t>CPSR Wheat</t>
  </si>
  <si>
    <t>Flax</t>
  </si>
  <si>
    <t>Durum</t>
  </si>
  <si>
    <t>Faba Beans</t>
  </si>
  <si>
    <t>Canary Seed</t>
  </si>
  <si>
    <t>Chemical</t>
  </si>
  <si>
    <t>Red Lentils</t>
  </si>
  <si>
    <t>Yellow Peas</t>
  </si>
  <si>
    <t>Green Peas</t>
  </si>
  <si>
    <t xml:space="preserve">Crop  </t>
  </si>
  <si>
    <t>Spring Wheat</t>
  </si>
  <si>
    <t>Malt Barley</t>
  </si>
  <si>
    <t>Feed Barley</t>
  </si>
  <si>
    <t>Laird Lentils</t>
  </si>
  <si>
    <t>Eston Lentils</t>
  </si>
  <si>
    <t>Kabuli Chickpeas</t>
  </si>
  <si>
    <t>All Costs</t>
  </si>
  <si>
    <t>Your Farm</t>
  </si>
  <si>
    <t>Just Operating</t>
  </si>
  <si>
    <t>production cost comparison tab and</t>
  </si>
  <si>
    <t>the table above.</t>
  </si>
  <si>
    <t>your data will automatically appear in</t>
  </si>
  <si>
    <t>enter your personal</t>
  </si>
  <si>
    <t>price expectations.</t>
  </si>
  <si>
    <t>*Use this table to</t>
  </si>
  <si>
    <t>yield expectations.</t>
  </si>
  <si>
    <t>Gross Return</t>
  </si>
  <si>
    <t>Less Operating</t>
  </si>
  <si>
    <t>Less All Costs</t>
  </si>
  <si>
    <t>*Avg costs/acre based on provincial reports &amp; customer</t>
  </si>
  <si>
    <t xml:space="preserve"> feedback. Check excel sheet for full costs breakdown.</t>
  </si>
  <si>
    <t>Your Profitability Analysis</t>
  </si>
  <si>
    <t xml:space="preserve">Low </t>
  </si>
  <si>
    <t>Your Price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</si>
  <si>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</si>
  <si>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</si>
  <si>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</si>
  <si>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</si>
  <si>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</si>
  <si>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</si>
  <si>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</si>
  <si>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</si>
  <si>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</si>
  <si>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</si>
  <si>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</si>
  <si>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</si>
  <si>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13th</t>
  </si>
  <si>
    <t>14th</t>
  </si>
  <si>
    <t>15th</t>
  </si>
  <si>
    <t>16th</t>
  </si>
  <si>
    <t>17th</t>
  </si>
  <si>
    <t>18th</t>
  </si>
  <si>
    <t>19th</t>
  </si>
  <si>
    <t>20th</t>
  </si>
  <si>
    <t>Based On</t>
  </si>
  <si>
    <t>Net Return</t>
  </si>
  <si>
    <t>Rankings</t>
  </si>
  <si>
    <t>Breakdown of costs/acre based on provincial reports &amp; customer feedback.</t>
  </si>
  <si>
    <t>*Use the light orange spaces to enter your farms costs/acre.</t>
  </si>
  <si>
    <t>1.</t>
  </si>
  <si>
    <t>Any time you see a light orange shaded cell it means you can put your own data into it.</t>
  </si>
  <si>
    <t>2.</t>
  </si>
  <si>
    <t>3.</t>
  </si>
  <si>
    <t>4.</t>
  </si>
  <si>
    <t>5.</t>
  </si>
  <si>
    <t>6.</t>
  </si>
  <si>
    <t>You can include your own price analysis to see how each crops based on your expectations.</t>
  </si>
  <si>
    <t>7.</t>
  </si>
  <si>
    <t>Read the additional details at the bottom of each table for more helpful information.</t>
  </si>
  <si>
    <t>If you have any questions, comments, or feedback reach out to us with a text or email!</t>
  </si>
  <si>
    <t>Text: (204) 299-0433</t>
  </si>
  <si>
    <t>Email: dustin@grainshark.com</t>
  </si>
  <si>
    <t>Here's some quick tips to help get you started:</t>
  </si>
  <si>
    <t xml:space="preserve">*Fill out the orange spaces on the </t>
  </si>
  <si>
    <t>Last Updated:</t>
  </si>
  <si>
    <t>Expectations</t>
  </si>
  <si>
    <t>*cents/lb</t>
  </si>
  <si>
    <t>*If you fill in the orange spaces on all other sheets, this table will automatically calculate your potential return/acre scenarios.</t>
  </si>
  <si>
    <t>**The 'your price' column shows potential returns/acre based on your price expectations from the profitability analysis tab.</t>
  </si>
  <si>
    <t>Gross Return = Potential return/acre for each crop without any costs of production.</t>
  </si>
  <si>
    <t>Less Operating = Potential returns/acre for each crop including avg operating costs.</t>
  </si>
  <si>
    <t>Grain Shark</t>
  </si>
  <si>
    <t>Any cells that aren't shaded with light orange may have a formula in them so we suggest leaving them alone.</t>
  </si>
  <si>
    <t>Cover Operating</t>
  </si>
  <si>
    <t>Cover All Costs</t>
  </si>
  <si>
    <t>Price</t>
  </si>
  <si>
    <t>Yield</t>
  </si>
  <si>
    <t>Start at the left-most tab and work your way to the break-even analysis tab.</t>
  </si>
  <si>
    <t>*These break-even estimates are automatically calculated based on the info</t>
  </si>
  <si>
    <t>you provided for cost, yield, and price estimates on the other tabs.</t>
  </si>
  <si>
    <t>*lbs/acre</t>
  </si>
  <si>
    <t>Fill in your production costs &amp; your yield estimates to see how each crop looks based on our price analysis.</t>
  </si>
  <si>
    <t>Your Break-Even Analysis</t>
  </si>
  <si>
    <t>Yellow Mustard</t>
  </si>
  <si>
    <t xml:space="preserve">Manitoba </t>
  </si>
  <si>
    <t>Saskatachewan</t>
  </si>
  <si>
    <t>Alberta</t>
  </si>
  <si>
    <t>Grain Shark Info Center</t>
  </si>
  <si>
    <t>Med</t>
  </si>
  <si>
    <t>21st</t>
  </si>
  <si>
    <t>*Yields are based on Ag Canada data, provincial costs of</t>
  </si>
  <si>
    <t>production report estimates, and customer feedback.</t>
  </si>
  <si>
    <t>Expected Yield</t>
  </si>
  <si>
    <t>We used the low price analysis &amp; low yield estimates to calculate break-even.</t>
  </si>
  <si>
    <t>2024 Avg Production Costs</t>
  </si>
  <si>
    <t>http://www.gsminfo.ca\infocenter0916</t>
  </si>
  <si>
    <t>Based on gross returns= Rank without factoring in costs &amp; using avg price.</t>
  </si>
  <si>
    <t>Based on net returns= Rank including production costs &amp; using high price.</t>
  </si>
  <si>
    <t>https://www.saskatchewan.ca/business/agriculture-natural-resources-and-industry/agribusiness-farmers-and-ranchers/farm-business-management/crop-planning-guide-and-crop-planner</t>
  </si>
  <si>
    <t>Unable to find anything on this online. Will keep looking!</t>
  </si>
  <si>
    <t>highest costs. This column is essentially describing the worst-case scenario for you.</t>
  </si>
  <si>
    <t>Just because a crop is at the bottom of the list, doesn't mean it's not a good</t>
  </si>
  <si>
    <t>option for you. This is based on very early speculation of price and S&amp;D.</t>
  </si>
  <si>
    <t>2025 Crop Rankings (Nov 2024)</t>
  </si>
  <si>
    <t>2025 Break-Even Analysis</t>
  </si>
  <si>
    <t>2025 Profitability Analysis</t>
  </si>
  <si>
    <t>2025 Yield Estimates</t>
  </si>
  <si>
    <t>2025 Avg Production Costs</t>
  </si>
  <si>
    <t>Thanks for checking out Grain Shark's 2025 Profit &amp; Break-Even Analysis!</t>
  </si>
  <si>
    <t>Prices are subject to change. Will update several times</t>
  </si>
  <si>
    <t>leading up to the growing season as we gain a better</t>
  </si>
  <si>
    <t>understanding of price trends for the 2025 crop year.</t>
  </si>
  <si>
    <t>Spot Canola Cash (CAD/bu)</t>
  </si>
  <si>
    <t>Spot HRS Cash (CAD/bu)</t>
  </si>
  <si>
    <t>Spot Oats Cash (CAD/bu)</t>
  </si>
  <si>
    <t>Spot Red Lentil Cash (CAD/lb)</t>
  </si>
  <si>
    <t>Spot Yellow Pea Cash (CAD/bu)</t>
  </si>
  <si>
    <t>Spot Durum Cash (CAD/bu)</t>
  </si>
  <si>
    <t>Spot Yellow Mustard Cash (CAD/lb)</t>
  </si>
  <si>
    <t>Western Canada Average</t>
  </si>
  <si>
    <t>#1 13.5% Western Canada Average</t>
  </si>
  <si>
    <t xml:space="preserve"> Western Canada Average</t>
  </si>
  <si>
    <t>Avg</t>
  </si>
  <si>
    <t>All Avg</t>
  </si>
  <si>
    <t>3-Yr Avg</t>
  </si>
  <si>
    <t>Spot Soybeans Cash (CAD/bu)</t>
  </si>
  <si>
    <t>Spot CPS Cash (CAD/bu)</t>
  </si>
  <si>
    <t>Spot Feed Barley Cash (CAD/bu)</t>
  </si>
  <si>
    <t>Spot Laird Lentil Cash (CAD/lb)</t>
  </si>
  <si>
    <t>Spot Green Pea Cash (CAD/bu)</t>
  </si>
  <si>
    <t>Spot Flax Cash (CAD/bu)</t>
  </si>
  <si>
    <t>Spot Rye Cash (CAD/bu)</t>
  </si>
  <si>
    <t>#1 11% Western Canada Average</t>
  </si>
  <si>
    <t>Spot Corn Cash (CAD/bu)</t>
  </si>
  <si>
    <t>Spot HRW Cash (CAD/bu)</t>
  </si>
  <si>
    <t>Spot Malt Cash (CAD/bu)</t>
  </si>
  <si>
    <t>Spot Eston Lentil Cash (CAD/lb)</t>
  </si>
  <si>
    <t>Spot Chickpea Cash (CAD/lb)</t>
  </si>
  <si>
    <t>Spot Canary Seed Cash (CAD/lb)</t>
  </si>
  <si>
    <t>Spot Faba Bean Cash (CAD/bu)</t>
  </si>
  <si>
    <t>Spot Feed Wheat Cash (CAD/bu)</t>
  </si>
  <si>
    <t>https://www.manitoba.ca/agriculture/farm-management/cost-production/pubs/cop-crop-production.pdf</t>
  </si>
  <si>
    <t>2024 Costs Of Crop Production Reports (2025 Reports Not Released Yet)</t>
  </si>
  <si>
    <t>Grain Shark rankings = Based on current market analysis.</t>
  </si>
  <si>
    <t>Based on max returns = If you manage to get the best yield &amp; the highest price possible.</t>
  </si>
  <si>
    <t>Max Returns</t>
  </si>
  <si>
    <t>Keep in mind 'Low Less Operating' is if you had the lowest yield &amp; lowest price with the</t>
  </si>
  <si>
    <t>Some of the info is subject to change as we gain a better understanding of price trends. We will update the sheet from time to time and send the updated version.</t>
  </si>
  <si>
    <t>avg price. We feel based on the current market</t>
  </si>
  <si>
    <t>outlook that this is a realistic expectation.</t>
  </si>
  <si>
    <t>Our November analysis uses rough average between</t>
  </si>
  <si>
    <t>2023 &amp; 2024 price ranges and in some cases the 3-yr</t>
  </si>
  <si>
    <r>
      <rPr>
        <b/>
        <sz val="32"/>
        <color theme="1"/>
        <rFont val="Avenir Next LT Pro"/>
        <family val="2"/>
      </rPr>
      <t>2025 Price Analysis</t>
    </r>
    <r>
      <rPr>
        <b/>
        <sz val="36"/>
        <color theme="1"/>
        <rFont val="Avenir Next LT Pro"/>
        <family val="2"/>
      </rPr>
      <t xml:space="preserve"> </t>
    </r>
    <r>
      <rPr>
        <b/>
        <i/>
        <sz val="18"/>
        <color theme="1"/>
        <rFont val="Avenir Next LT Pro"/>
        <family val="2"/>
      </rPr>
      <t>(Nov 2024)</t>
    </r>
  </si>
  <si>
    <t>Check out the cash averages tab on the spreadsheet to</t>
  </si>
  <si>
    <t>see how these prices compare to the last 9 years.</t>
  </si>
  <si>
    <t>2025 Flax Projections</t>
  </si>
  <si>
    <t>Yield Estimates</t>
  </si>
  <si>
    <t>Price Analysis</t>
  </si>
  <si>
    <t>Profitability Analysis</t>
  </si>
  <si>
    <t>Based on Gross Return</t>
  </si>
  <si>
    <t>After Operating</t>
  </si>
  <si>
    <t>Break-Even Analysis</t>
  </si>
  <si>
    <t>To Cover Operating</t>
  </si>
  <si>
    <t>To Cover Total Costs</t>
  </si>
  <si>
    <t>Based on Net Return</t>
  </si>
  <si>
    <t>Based on Max Return</t>
  </si>
  <si>
    <t>2025 Canola Projections</t>
  </si>
  <si>
    <t>2025 Spring Wheat Projections</t>
  </si>
  <si>
    <t>2025 Soybeans Projections</t>
  </si>
  <si>
    <t>2025 Oats Projections</t>
  </si>
  <si>
    <t>2025 Corn Projections</t>
  </si>
  <si>
    <t>2025 Yellow Pea Projections</t>
  </si>
  <si>
    <t>Crop Rankings: Comparing the 21 Crops we Monitor</t>
  </si>
  <si>
    <t>2025 Green Pea Projections</t>
  </si>
  <si>
    <t>2025 Rye Projections</t>
  </si>
  <si>
    <t>2025 Winter Wheat Projections</t>
  </si>
  <si>
    <t>2025 Feed Barley Projections</t>
  </si>
  <si>
    <t>2025 Malt Barley Projections</t>
  </si>
  <si>
    <t>2025 CPSR Wheat Projections</t>
  </si>
  <si>
    <t>2025 Red Lentil Projections</t>
  </si>
  <si>
    <t>2025 Laird Lentil Projections</t>
  </si>
  <si>
    <t>2025 Eston Lentil Projections</t>
  </si>
  <si>
    <t>2025 Faba Bean Projections</t>
  </si>
  <si>
    <t>2025 Chickpea Projections</t>
  </si>
  <si>
    <t>2025 Canary Seed Projections</t>
  </si>
  <si>
    <t>2025 Yellow Mustard Projections</t>
  </si>
  <si>
    <t>2025 Durum Projections</t>
  </si>
  <si>
    <t>Gross</t>
  </si>
  <si>
    <t>Net</t>
  </si>
  <si>
    <t>Max</t>
  </si>
  <si>
    <r>
      <rPr>
        <b/>
        <sz val="32"/>
        <color theme="1"/>
        <rFont val="Avenir Next LT Pro"/>
        <family val="2"/>
      </rPr>
      <t>2025 Price Analysis</t>
    </r>
    <r>
      <rPr>
        <b/>
        <sz val="36"/>
        <color theme="1"/>
        <rFont val="Avenir Next LT Pro"/>
        <family val="2"/>
      </rPr>
      <t xml:space="preserve"> </t>
    </r>
    <r>
      <rPr>
        <b/>
        <i/>
        <sz val="18"/>
        <color theme="1"/>
        <rFont val="Avenir Next LT Pro"/>
        <family val="2"/>
      </rPr>
      <t>(Dec 2024)</t>
    </r>
  </si>
  <si>
    <t>2025 Crop Rankings (Dec 2024)</t>
  </si>
  <si>
    <t>Chickpeas</t>
  </si>
  <si>
    <t>Our December analysis uses rough average between</t>
  </si>
  <si>
    <t>December 16,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</si>
</sst>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_-&quot;$&quot;* #,##0.0000_-;\-&quot;$&quot;* #,##0.0000_-;_-&quot;$&quot;* &quot;-&quot;??_-;_-@_-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Avenir Next LT Pro"/>
      <family val="2"/>
    </font>
    <font>
      <b/>
      <sz val="20"/>
      <color theme="1"/>
      <name val="Avenir Next LT Pro"/>
      <family val="2"/>
    </font>
    <font>
      <b/>
      <sz val="16"/>
      <color theme="1"/>
      <name val="Avenir Next LT Pro"/>
      <family val="2"/>
    </font>
    <font>
      <i/>
      <sz val="16"/>
      <color theme="1"/>
      <name val="Avenir Next LT Pro"/>
      <family val="2"/>
    </font>
    <font>
      <b/>
      <sz val="22"/>
      <color theme="1"/>
      <name val="Avenir Next LT Pro"/>
      <family val="2"/>
    </font>
    <font>
      <b/>
      <sz val="36"/>
      <color theme="1"/>
      <name val="Avenir Next LT Pro"/>
      <family val="2"/>
    </font>
    <font>
      <b/>
      <sz val="34"/>
      <color theme="1"/>
      <name val="Avenir Next LT Pro"/>
      <family val="2"/>
    </font>
    <font>
      <i/>
      <sz val="15"/>
      <color theme="1"/>
      <name val="Avenir Next LT Pro"/>
      <family val="2"/>
    </font>
    <font>
      <i/>
      <sz val="13.5"/>
      <color theme="1"/>
      <name val="Avenir Next LT Pro"/>
      <family val="2"/>
    </font>
    <font>
      <b/>
      <sz val="14.5"/>
      <color theme="1"/>
      <name val="Avenir Next LT Pro"/>
      <family val="2"/>
    </font>
    <font>
      <b/>
      <sz val="29"/>
      <color theme="1"/>
      <name val="Avenir Next LT Pro"/>
      <family val="2"/>
    </font>
    <font>
      <b/>
      <sz val="17"/>
      <color theme="1"/>
      <name val="AvenirNext LT Pro Regular"/>
      <family val="2"/>
    </font>
    <font>
      <sz val="18"/>
      <color theme="1"/>
      <name val="Avenir Next LT Pro"/>
      <family val="2"/>
    </font>
    <font>
      <b/>
      <sz val="26"/>
      <color theme="1"/>
      <name val="Avenir Next LT Pro"/>
      <family val="2"/>
    </font>
    <font>
      <b/>
      <sz val="24"/>
      <color theme="1"/>
      <name val="Avenir Next LT Pro"/>
      <family val="2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5"/>
      <color theme="1"/>
      <name val="Avenir Next LT Pro"/>
      <family val="2"/>
    </font>
    <font>
      <sz val="15"/>
      <color theme="1"/>
      <name val="Calibri"/>
      <family val="2"/>
      <scheme val="minor"/>
    </font>
    <font>
      <b/>
      <sz val="28"/>
      <color theme="1"/>
      <name val="Avenir Next LT Pro"/>
      <family val="2"/>
    </font>
    <font>
      <sz val="11"/>
      <color theme="10"/>
      <name val="Calibri"/>
      <family val="2"/>
      <scheme val="minor"/>
    </font>
    <font>
      <sz val="20"/>
      <color theme="1"/>
      <name val="Avenir Next LT Pro"/>
      <family val="2"/>
    </font>
    <font>
      <b/>
      <sz val="23"/>
      <color theme="1"/>
      <name val="Avenir Next LT Pro"/>
      <family val="2"/>
    </font>
    <font>
      <i/>
      <sz val="18"/>
      <color theme="1"/>
      <name val="Avenir Next LT Pro"/>
      <family val="2"/>
    </font>
    <font>
      <b/>
      <sz val="18"/>
      <color theme="1"/>
      <name val="Avenir Next LT Pro"/>
      <family val="2"/>
    </font>
    <font>
      <sz val="19"/>
      <color theme="1"/>
      <name val="Avenir Next LT Pro"/>
      <family val="2"/>
    </font>
    <font>
      <b/>
      <sz val="18"/>
      <color theme="0"/>
      <name val="Avenir Next LT Pro"/>
      <family val="2"/>
    </font>
    <font>
      <b/>
      <sz val="20"/>
      <color theme="0"/>
      <name val="Avenir Next LT Pro"/>
      <family val="2"/>
    </font>
    <font>
      <b/>
      <sz val="22.5"/>
      <color theme="1"/>
      <name val="Avenir Next LT Pro"/>
      <family val="2"/>
    </font>
    <font>
      <i/>
      <sz val="16.5"/>
      <color theme="1"/>
      <name val="Avenir Next LT Pro"/>
      <family val="2"/>
    </font>
    <font>
      <sz val="16.5"/>
      <color theme="1"/>
      <name val="Avenir Next LT Pro"/>
      <family val="2"/>
    </font>
    <font>
      <b/>
      <sz val="32"/>
      <color theme="1"/>
      <name val="Avenir Next LT Pro"/>
      <family val="2"/>
    </font>
    <font>
      <b/>
      <i/>
      <sz val="18"/>
      <color theme="1"/>
      <name val="Avenir Next LT Pro"/>
      <family val="2"/>
    </font>
    <font>
      <b/>
      <sz val="27"/>
      <color theme="1"/>
      <name val="Avenir Next LT Pro"/>
      <family val="2"/>
    </font>
  </fonts>
  <fills count="9">
    <fill>
      <patternFill patternType="none"/>
    </fill>
    <fill>
      <patternFill patternType="gray125"/>
    </fill>
    <fill>
      <patternFill patternType="solid">
        <fgColor rgb="FF8EAAD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-0.249977111117893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18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244">
    <xf numFmtId="0" fontId="0" fillId="0" borderId="0" xfId="0"/>
    <xf numFmtId="0" fontId="2" fillId="0" borderId="0" xfId="0" applyFont="1"/>
    <xf numFmtId="44" fontId="2" fillId="0" borderId="0" xfId="1" applyFont="1" applyBorder="1"/>
    <xf numFmtId="0" fontId="3" fillId="2" borderId="5" xfId="0" applyFont="1" applyFill="1" applyBorder="1" applyAlignment="1">
      <alignment horizontal="left" vertical="center"/>
    </xf>
    <xf numFmtId="0" fontId="4" fillId="2" borderId="6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3" fillId="2" borderId="1" xfId="0" applyFont="1" applyFill="1" applyBorder="1"/>
    <xf numFmtId="9" fontId="4" fillId="0" borderId="0" xfId="0" quotePrefix="1" applyNumberFormat="1" applyFont="1" applyAlignment="1">
      <alignment horizontal="center" vertical="center"/>
    </xf>
    <xf numFmtId="2" fontId="2" fillId="0" borderId="0" xfId="1" applyNumberFormat="1" applyFont="1" applyFill="1" applyBorder="1"/>
    <xf numFmtId="0" fontId="7" fillId="0" borderId="0" xfId="0" applyFont="1"/>
    <xf numFmtId="9" fontId="4" fillId="2" borderId="6" xfId="0" quotePrefix="1" applyNumberFormat="1" applyFont="1" applyFill="1" applyBorder="1" applyAlignment="1">
      <alignment horizontal="center" vertical="center"/>
    </xf>
    <xf numFmtId="0" fontId="5" fillId="0" borderId="0" xfId="0" applyFont="1"/>
    <xf numFmtId="0" fontId="4" fillId="3" borderId="6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vertical="center"/>
    </xf>
    <xf numFmtId="44" fontId="2" fillId="0" borderId="11" xfId="1" applyFont="1" applyBorder="1"/>
    <xf numFmtId="44" fontId="2" fillId="0" borderId="12" xfId="1" applyFont="1" applyBorder="1"/>
    <xf numFmtId="0" fontId="13" fillId="2" borderId="7" xfId="0" applyFont="1" applyFill="1" applyBorder="1" applyAlignment="1">
      <alignment vertical="center"/>
    </xf>
    <xf numFmtId="44" fontId="2" fillId="0" borderId="13" xfId="1" applyFont="1" applyBorder="1"/>
    <xf numFmtId="0" fontId="7" fillId="2" borderId="5" xfId="0" applyFont="1" applyFill="1" applyBorder="1" applyAlignment="1">
      <alignment horizontal="center" vertical="center"/>
    </xf>
    <xf numFmtId="0" fontId="2" fillId="2" borderId="5" xfId="0" applyFont="1" applyFill="1" applyBorder="1"/>
    <xf numFmtId="0" fontId="2" fillId="2" borderId="7" xfId="0" applyFont="1" applyFill="1" applyBorder="1"/>
    <xf numFmtId="44" fontId="2" fillId="0" borderId="11" xfId="0" applyNumberFormat="1" applyFont="1" applyBorder="1"/>
    <xf numFmtId="2" fontId="2" fillId="0" borderId="11" xfId="1" applyNumberFormat="1" applyFont="1" applyFill="1" applyBorder="1"/>
    <xf numFmtId="0" fontId="2" fillId="3" borderId="5" xfId="0" applyFont="1" applyFill="1" applyBorder="1"/>
    <xf numFmtId="0" fontId="2" fillId="3" borderId="7" xfId="0" applyFont="1" applyFill="1" applyBorder="1"/>
    <xf numFmtId="0" fontId="6" fillId="3" borderId="9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44" fontId="2" fillId="0" borderId="12" xfId="0" applyNumberFormat="1" applyFont="1" applyBorder="1"/>
    <xf numFmtId="0" fontId="9" fillId="0" borderId="0" xfId="0" applyFont="1"/>
    <xf numFmtId="0" fontId="4" fillId="2" borderId="7" xfId="0" applyFont="1" applyFill="1" applyBorder="1"/>
    <xf numFmtId="44" fontId="2" fillId="0" borderId="0" xfId="1" applyFont="1" applyFill="1" applyBorder="1"/>
    <xf numFmtId="44" fontId="2" fillId="0" borderId="11" xfId="1" applyFont="1" applyFill="1" applyBorder="1"/>
    <xf numFmtId="44" fontId="2" fillId="3" borderId="12" xfId="1" applyFont="1" applyFill="1" applyBorder="1"/>
    <xf numFmtId="44" fontId="2" fillId="4" borderId="14" xfId="1" applyFont="1" applyFill="1" applyBorder="1"/>
    <xf numFmtId="44" fontId="2" fillId="0" borderId="15" xfId="1" applyFont="1" applyBorder="1"/>
    <xf numFmtId="44" fontId="2" fillId="3" borderId="16" xfId="1" applyFont="1" applyFill="1" applyBorder="1"/>
    <xf numFmtId="44" fontId="2" fillId="0" borderId="15" xfId="0" applyNumberFormat="1" applyFont="1" applyBorder="1"/>
    <xf numFmtId="44" fontId="2" fillId="4" borderId="16" xfId="0" applyNumberFormat="1" applyFont="1" applyFill="1" applyBorder="1"/>
    <xf numFmtId="0" fontId="14" fillId="0" borderId="0" xfId="0" applyFont="1"/>
    <xf numFmtId="0" fontId="14" fillId="0" borderId="0" xfId="0" quotePrefix="1" applyFont="1"/>
    <xf numFmtId="0" fontId="15" fillId="0" borderId="0" xfId="0" applyFont="1"/>
    <xf numFmtId="0" fontId="15" fillId="0" borderId="0" xfId="0" applyFont="1" applyAlignment="1">
      <alignment vertical="center"/>
    </xf>
    <xf numFmtId="0" fontId="14" fillId="0" borderId="0" xfId="0" applyFont="1" applyAlignment="1">
      <alignment horizontal="left"/>
    </xf>
    <xf numFmtId="0" fontId="14" fillId="0" borderId="0" xfId="0" quotePrefix="1" applyFont="1" applyAlignment="1">
      <alignment horizontal="left"/>
    </xf>
    <xf numFmtId="0" fontId="16" fillId="0" borderId="0" xfId="0" applyFont="1" applyAlignment="1">
      <alignment vertical="center"/>
    </xf>
    <xf numFmtId="49" fontId="14" fillId="0" borderId="0" xfId="0" applyNumberFormat="1" applyFont="1"/>
    <xf numFmtId="0" fontId="17" fillId="0" borderId="0" xfId="0" applyFont="1"/>
    <xf numFmtId="44" fontId="2" fillId="0" borderId="11" xfId="1" applyFont="1" applyBorder="1" applyAlignment="1">
      <alignment horizontal="center" vertical="center"/>
    </xf>
    <xf numFmtId="44" fontId="2" fillId="0" borderId="12" xfId="1" applyFont="1" applyBorder="1" applyAlignment="1">
      <alignment horizontal="center" vertical="center"/>
    </xf>
    <xf numFmtId="44" fontId="2" fillId="5" borderId="11" xfId="1" applyFont="1" applyFill="1" applyBorder="1"/>
    <xf numFmtId="44" fontId="2" fillId="5" borderId="12" xfId="1" applyFont="1" applyFill="1" applyBorder="1"/>
    <xf numFmtId="44" fontId="2" fillId="0" borderId="17" xfId="1" applyFont="1" applyBorder="1"/>
    <xf numFmtId="44" fontId="2" fillId="5" borderId="17" xfId="1" applyFont="1" applyFill="1" applyBorder="1"/>
    <xf numFmtId="2" fontId="2" fillId="0" borderId="11" xfId="1" applyNumberFormat="1" applyFont="1" applyBorder="1" applyAlignment="1">
      <alignment horizontal="center" vertical="center"/>
    </xf>
    <xf numFmtId="2" fontId="2" fillId="0" borderId="12" xfId="1" applyNumberFormat="1" applyFont="1" applyBorder="1" applyAlignment="1">
      <alignment horizontal="center" vertical="center"/>
    </xf>
    <xf numFmtId="2" fontId="2" fillId="5" borderId="11" xfId="1" applyNumberFormat="1" applyFont="1" applyFill="1" applyBorder="1" applyAlignment="1">
      <alignment horizontal="center" vertical="center"/>
    </xf>
    <xf numFmtId="2" fontId="2" fillId="5" borderId="12" xfId="1" applyNumberFormat="1" applyFont="1" applyFill="1" applyBorder="1" applyAlignment="1">
      <alignment horizontal="center" vertical="center"/>
    </xf>
    <xf numFmtId="2" fontId="2" fillId="3" borderId="19" xfId="1" applyNumberFormat="1" applyFont="1" applyFill="1" applyBorder="1" applyAlignment="1">
      <alignment horizontal="center" vertical="center"/>
    </xf>
    <xf numFmtId="2" fontId="2" fillId="3" borderId="20" xfId="1" applyNumberFormat="1" applyFont="1" applyFill="1" applyBorder="1" applyAlignment="1">
      <alignment horizontal="center" vertical="center"/>
    </xf>
    <xf numFmtId="2" fontId="2" fillId="3" borderId="21" xfId="1" applyNumberFormat="1" applyFont="1" applyFill="1" applyBorder="1" applyAlignment="1">
      <alignment horizontal="center" vertical="center"/>
    </xf>
    <xf numFmtId="44" fontId="2" fillId="0" borderId="22" xfId="1" applyFont="1" applyBorder="1"/>
    <xf numFmtId="44" fontId="2" fillId="0" borderId="23" xfId="1" applyFont="1" applyBorder="1"/>
    <xf numFmtId="0" fontId="4" fillId="3" borderId="7" xfId="0" applyFont="1" applyFill="1" applyBorder="1" applyAlignment="1">
      <alignment horizontal="center" vertical="center"/>
    </xf>
    <xf numFmtId="9" fontId="4" fillId="3" borderId="8" xfId="0" quotePrefix="1" applyNumberFormat="1" applyFont="1" applyFill="1" applyBorder="1" applyAlignment="1">
      <alignment horizontal="center" vertical="center"/>
    </xf>
    <xf numFmtId="44" fontId="2" fillId="0" borderId="11" xfId="1" applyFont="1" applyBorder="1" applyAlignment="1">
      <alignment vertical="center"/>
    </xf>
    <xf numFmtId="44" fontId="2" fillId="0" borderId="12" xfId="1" applyFont="1" applyBorder="1" applyAlignment="1">
      <alignment vertical="center"/>
    </xf>
    <xf numFmtId="44" fontId="2" fillId="5" borderId="11" xfId="1" applyFont="1" applyFill="1" applyBorder="1" applyAlignment="1">
      <alignment vertical="center"/>
    </xf>
    <xf numFmtId="44" fontId="2" fillId="5" borderId="12" xfId="1" applyFont="1" applyFill="1" applyBorder="1" applyAlignment="1">
      <alignment vertical="center"/>
    </xf>
    <xf numFmtId="44" fontId="2" fillId="3" borderId="21" xfId="1" applyFont="1" applyFill="1" applyBorder="1"/>
    <xf numFmtId="44" fontId="2" fillId="3" borderId="19" xfId="1" applyFont="1" applyFill="1" applyBorder="1"/>
    <xf numFmtId="44" fontId="2" fillId="3" borderId="20" xfId="1" applyFont="1" applyFill="1" applyBorder="1"/>
    <xf numFmtId="44" fontId="2" fillId="5" borderId="11" xfId="0" applyNumberFormat="1" applyFont="1" applyFill="1" applyBorder="1"/>
    <xf numFmtId="2" fontId="2" fillId="5" borderId="11" xfId="1" applyNumberFormat="1" applyFont="1" applyFill="1" applyBorder="1"/>
    <xf numFmtId="44" fontId="2" fillId="5" borderId="12" xfId="0" applyNumberFormat="1" applyFont="1" applyFill="1" applyBorder="1"/>
    <xf numFmtId="44" fontId="2" fillId="6" borderId="11" xfId="0" applyNumberFormat="1" applyFont="1" applyFill="1" applyBorder="1"/>
    <xf numFmtId="44" fontId="2" fillId="6" borderId="11" xfId="1" applyFont="1" applyFill="1" applyBorder="1"/>
    <xf numFmtId="44" fontId="2" fillId="6" borderId="12" xfId="1" applyFont="1" applyFill="1" applyBorder="1"/>
    <xf numFmtId="44" fontId="2" fillId="5" borderId="11" xfId="1" applyFont="1" applyFill="1" applyBorder="1" applyAlignment="1">
      <alignment horizontal="center" vertical="center"/>
    </xf>
    <xf numFmtId="44" fontId="2" fillId="5" borderId="12" xfId="1" applyFont="1" applyFill="1" applyBorder="1" applyAlignment="1">
      <alignment horizontal="center" vertical="center"/>
    </xf>
    <xf numFmtId="2" fontId="2" fillId="0" borderId="11" xfId="0" applyNumberFormat="1" applyFont="1" applyBorder="1" applyAlignment="1">
      <alignment horizontal="center"/>
    </xf>
    <xf numFmtId="2" fontId="2" fillId="5" borderId="11" xfId="0" applyNumberFormat="1" applyFont="1" applyFill="1" applyBorder="1" applyAlignment="1">
      <alignment horizontal="center"/>
    </xf>
    <xf numFmtId="0" fontId="2" fillId="0" borderId="11" xfId="0" applyFont="1" applyBorder="1"/>
    <xf numFmtId="0" fontId="2" fillId="0" borderId="11" xfId="0" applyFont="1" applyBorder="1" applyAlignment="1">
      <alignment horizontal="center"/>
    </xf>
    <xf numFmtId="0" fontId="2" fillId="0" borderId="11" xfId="1" applyNumberFormat="1" applyFont="1" applyBorder="1"/>
    <xf numFmtId="0" fontId="2" fillId="5" borderId="11" xfId="0" applyFont="1" applyFill="1" applyBorder="1"/>
    <xf numFmtId="0" fontId="2" fillId="5" borderId="11" xfId="0" applyFont="1" applyFill="1" applyBorder="1" applyAlignment="1">
      <alignment horizontal="center"/>
    </xf>
    <xf numFmtId="0" fontId="2" fillId="5" borderId="11" xfId="1" applyNumberFormat="1" applyFont="1" applyFill="1" applyBorder="1"/>
    <xf numFmtId="2" fontId="2" fillId="0" borderId="12" xfId="1" applyNumberFormat="1" applyFont="1" applyFill="1" applyBorder="1" applyAlignment="1">
      <alignment horizontal="center"/>
    </xf>
    <xf numFmtId="2" fontId="2" fillId="5" borderId="12" xfId="1" applyNumberFormat="1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18" fillId="0" borderId="0" xfId="2"/>
    <xf numFmtId="0" fontId="19" fillId="0" borderId="0" xfId="0" applyFont="1"/>
    <xf numFmtId="0" fontId="20" fillId="0" borderId="0" xfId="0" applyFont="1"/>
    <xf numFmtId="44" fontId="2" fillId="0" borderId="24" xfId="1" applyFont="1" applyBorder="1"/>
    <xf numFmtId="44" fontId="2" fillId="0" borderId="25" xfId="1" applyFont="1" applyBorder="1"/>
    <xf numFmtId="44" fontId="2" fillId="6" borderId="13" xfId="1" applyFont="1" applyFill="1" applyBorder="1"/>
    <xf numFmtId="44" fontId="2" fillId="6" borderId="14" xfId="1" applyFont="1" applyFill="1" applyBorder="1"/>
    <xf numFmtId="44" fontId="2" fillId="5" borderId="26" xfId="1" applyFont="1" applyFill="1" applyBorder="1"/>
    <xf numFmtId="44" fontId="2" fillId="5" borderId="25" xfId="1" applyFont="1" applyFill="1" applyBorder="1"/>
    <xf numFmtId="44" fontId="2" fillId="6" borderId="18" xfId="1" applyFont="1" applyFill="1" applyBorder="1"/>
    <xf numFmtId="2" fontId="2" fillId="5" borderId="24" xfId="1" applyNumberFormat="1" applyFont="1" applyFill="1" applyBorder="1" applyAlignment="1">
      <alignment horizontal="center" vertical="center"/>
    </xf>
    <xf numFmtId="2" fontId="2" fillId="5" borderId="25" xfId="1" applyNumberFormat="1" applyFont="1" applyFill="1" applyBorder="1" applyAlignment="1">
      <alignment horizontal="center" vertical="center"/>
    </xf>
    <xf numFmtId="2" fontId="2" fillId="6" borderId="13" xfId="1" applyNumberFormat="1" applyFont="1" applyFill="1" applyBorder="1" applyAlignment="1">
      <alignment horizontal="center" vertical="center"/>
    </xf>
    <xf numFmtId="2" fontId="2" fillId="6" borderId="14" xfId="1" applyNumberFormat="1" applyFont="1" applyFill="1" applyBorder="1" applyAlignment="1">
      <alignment horizontal="center" vertical="center"/>
    </xf>
    <xf numFmtId="2" fontId="2" fillId="3" borderId="27" xfId="1" applyNumberFormat="1" applyFont="1" applyFill="1" applyBorder="1" applyAlignment="1">
      <alignment horizontal="center" vertical="center"/>
    </xf>
    <xf numFmtId="44" fontId="2" fillId="3" borderId="27" xfId="1" applyFont="1" applyFill="1" applyBorder="1"/>
    <xf numFmtId="44" fontId="2" fillId="5" borderId="24" xfId="0" applyNumberFormat="1" applyFont="1" applyFill="1" applyBorder="1"/>
    <xf numFmtId="44" fontId="2" fillId="5" borderId="24" xfId="1" applyFont="1" applyFill="1" applyBorder="1"/>
    <xf numFmtId="0" fontId="4" fillId="3" borderId="0" xfId="0" applyFont="1" applyFill="1" applyAlignment="1">
      <alignment horizontal="center" vertical="center"/>
    </xf>
    <xf numFmtId="44" fontId="2" fillId="6" borderId="13" xfId="0" applyNumberFormat="1" applyFont="1" applyFill="1" applyBorder="1"/>
    <xf numFmtId="2" fontId="2" fillId="5" borderId="24" xfId="1" applyNumberFormat="1" applyFont="1" applyFill="1" applyBorder="1"/>
    <xf numFmtId="44" fontId="2" fillId="5" borderId="25" xfId="0" applyNumberFormat="1" applyFont="1" applyFill="1" applyBorder="1"/>
    <xf numFmtId="2" fontId="2" fillId="6" borderId="13" xfId="1" applyNumberFormat="1" applyFont="1" applyFill="1" applyBorder="1"/>
    <xf numFmtId="44" fontId="2" fillId="6" borderId="14" xfId="0" applyNumberFormat="1" applyFont="1" applyFill="1" applyBorder="1"/>
    <xf numFmtId="2" fontId="2" fillId="5" borderId="24" xfId="0" applyNumberFormat="1" applyFont="1" applyFill="1" applyBorder="1" applyAlignment="1">
      <alignment horizontal="center"/>
    </xf>
    <xf numFmtId="2" fontId="2" fillId="5" borderId="25" xfId="1" applyNumberFormat="1" applyFont="1" applyFill="1" applyBorder="1" applyAlignment="1">
      <alignment horizontal="center"/>
    </xf>
    <xf numFmtId="0" fontId="2" fillId="5" borderId="24" xfId="0" applyFont="1" applyFill="1" applyBorder="1"/>
    <xf numFmtId="0" fontId="2" fillId="5" borderId="24" xfId="0" applyFont="1" applyFill="1" applyBorder="1" applyAlignment="1">
      <alignment horizontal="center"/>
    </xf>
    <xf numFmtId="0" fontId="2" fillId="5" borderId="24" xfId="1" applyNumberFormat="1" applyFont="1" applyFill="1" applyBorder="1"/>
    <xf numFmtId="0" fontId="2" fillId="6" borderId="13" xfId="0" applyFont="1" applyFill="1" applyBorder="1" applyAlignment="1">
      <alignment horizontal="center"/>
    </xf>
    <xf numFmtId="0" fontId="2" fillId="6" borderId="13" xfId="1" applyNumberFormat="1" applyFont="1" applyFill="1" applyBorder="1"/>
    <xf numFmtId="2" fontId="2" fillId="6" borderId="14" xfId="1" applyNumberFormat="1" applyFont="1" applyFill="1" applyBorder="1" applyAlignment="1">
      <alignment horizontal="center"/>
    </xf>
    <xf numFmtId="2" fontId="2" fillId="6" borderId="13" xfId="0" applyNumberFormat="1" applyFont="1" applyFill="1" applyBorder="1" applyAlignment="1">
      <alignment horizontal="center"/>
    </xf>
    <xf numFmtId="0" fontId="2" fillId="6" borderId="13" xfId="0" applyFont="1" applyFill="1" applyBorder="1"/>
    <xf numFmtId="44" fontId="2" fillId="5" borderId="24" xfId="1" applyFont="1" applyFill="1" applyBorder="1" applyAlignment="1">
      <alignment horizontal="center" vertical="center"/>
    </xf>
    <xf numFmtId="44" fontId="2" fillId="5" borderId="25" xfId="1" applyFont="1" applyFill="1" applyBorder="1" applyAlignment="1">
      <alignment horizontal="center" vertical="center"/>
    </xf>
    <xf numFmtId="44" fontId="2" fillId="6" borderId="13" xfId="1" applyFont="1" applyFill="1" applyBorder="1" applyAlignment="1">
      <alignment horizontal="center" vertical="center"/>
    </xf>
    <xf numFmtId="44" fontId="2" fillId="6" borderId="14" xfId="1" applyFont="1" applyFill="1" applyBorder="1" applyAlignment="1">
      <alignment horizontal="center" vertical="center"/>
    </xf>
    <xf numFmtId="0" fontId="16" fillId="0" borderId="0" xfId="0" quotePrefix="1" applyFont="1" applyAlignment="1">
      <alignment horizontal="left"/>
    </xf>
    <xf numFmtId="44" fontId="2" fillId="0" borderId="0" xfId="0" applyNumberFormat="1" applyFont="1"/>
    <xf numFmtId="2" fontId="2" fillId="0" borderId="0" xfId="0" applyNumberFormat="1" applyFont="1"/>
    <xf numFmtId="0" fontId="22" fillId="0" borderId="0" xfId="2" quotePrefix="1" applyFont="1" applyAlignment="1">
      <alignment horizontal="left"/>
    </xf>
    <xf numFmtId="0" fontId="18" fillId="0" borderId="0" xfId="2" quotePrefix="1" applyAlignment="1">
      <alignment horizontal="left"/>
    </xf>
    <xf numFmtId="0" fontId="2" fillId="0" borderId="0" xfId="0" applyFont="1" applyAlignment="1">
      <alignment horizontal="center"/>
    </xf>
    <xf numFmtId="9" fontId="0" fillId="0" borderId="0" xfId="3" applyFont="1"/>
    <xf numFmtId="0" fontId="23" fillId="0" borderId="0" xfId="0" applyFont="1"/>
    <xf numFmtId="0" fontId="23" fillId="0" borderId="0" xfId="0" quotePrefix="1" applyFont="1"/>
    <xf numFmtId="44" fontId="23" fillId="0" borderId="11" xfId="1" applyFont="1" applyBorder="1"/>
    <xf numFmtId="164" fontId="14" fillId="0" borderId="11" xfId="1" applyNumberFormat="1" applyFont="1" applyBorder="1"/>
    <xf numFmtId="164" fontId="27" fillId="0" borderId="11" xfId="1" applyNumberFormat="1" applyFont="1" applyBorder="1"/>
    <xf numFmtId="0" fontId="23" fillId="0" borderId="0" xfId="0" applyFont="1" applyAlignment="1">
      <alignment vertical="center"/>
    </xf>
    <xf numFmtId="164" fontId="2" fillId="0" borderId="11" xfId="1" applyNumberFormat="1" applyFont="1" applyBorder="1" applyAlignment="1">
      <alignment vertical="center"/>
    </xf>
    <xf numFmtId="164" fontId="2" fillId="0" borderId="12" xfId="1" applyNumberFormat="1" applyFont="1" applyBorder="1" applyAlignment="1">
      <alignment vertical="center"/>
    </xf>
    <xf numFmtId="164" fontId="2" fillId="5" borderId="11" xfId="1" applyNumberFormat="1" applyFont="1" applyFill="1" applyBorder="1" applyAlignment="1">
      <alignment vertical="center"/>
    </xf>
    <xf numFmtId="164" fontId="2" fillId="5" borderId="12" xfId="1" applyNumberFormat="1" applyFont="1" applyFill="1" applyBorder="1" applyAlignment="1">
      <alignment vertical="center"/>
    </xf>
    <xf numFmtId="164" fontId="2" fillId="5" borderId="24" xfId="1" applyNumberFormat="1" applyFont="1" applyFill="1" applyBorder="1" applyAlignment="1">
      <alignment vertical="center"/>
    </xf>
    <xf numFmtId="164" fontId="2" fillId="5" borderId="25" xfId="1" applyNumberFormat="1" applyFont="1" applyFill="1" applyBorder="1" applyAlignment="1">
      <alignment vertical="center"/>
    </xf>
    <xf numFmtId="164" fontId="2" fillId="6" borderId="13" xfId="1" applyNumberFormat="1" applyFont="1" applyFill="1" applyBorder="1" applyAlignment="1">
      <alignment vertical="center"/>
    </xf>
    <xf numFmtId="164" fontId="2" fillId="0" borderId="13" xfId="1" applyNumberFormat="1" applyFont="1" applyBorder="1" applyAlignment="1">
      <alignment vertical="center"/>
    </xf>
    <xf numFmtId="164" fontId="2" fillId="6" borderId="14" xfId="1" applyNumberFormat="1" applyFont="1" applyFill="1" applyBorder="1" applyAlignment="1">
      <alignment vertical="center"/>
    </xf>
    <xf numFmtId="44" fontId="2" fillId="0" borderId="28" xfId="1" applyFont="1" applyBorder="1" applyAlignment="1">
      <alignment horizontal="center" vertical="center"/>
    </xf>
    <xf numFmtId="44" fontId="2" fillId="5" borderId="28" xfId="1" applyFont="1" applyFill="1" applyBorder="1" applyAlignment="1">
      <alignment horizontal="center" vertical="center"/>
    </xf>
    <xf numFmtId="44" fontId="2" fillId="5" borderId="29" xfId="1" applyFont="1" applyFill="1" applyBorder="1" applyAlignment="1">
      <alignment horizontal="center" vertical="center"/>
    </xf>
    <xf numFmtId="44" fontId="2" fillId="6" borderId="30" xfId="1" applyFont="1" applyFill="1" applyBorder="1" applyAlignment="1">
      <alignment horizontal="center" vertical="center"/>
    </xf>
    <xf numFmtId="0" fontId="5" fillId="0" borderId="0" xfId="0" applyFont="1" applyAlignment="1">
      <alignment horizontal="left"/>
    </xf>
    <xf numFmtId="0" fontId="23" fillId="7" borderId="0" xfId="0" applyFont="1" applyFill="1"/>
    <xf numFmtId="0" fontId="26" fillId="7" borderId="0" xfId="0" applyFont="1" applyFill="1" applyAlignment="1">
      <alignment horizontal="center"/>
    </xf>
    <xf numFmtId="0" fontId="28" fillId="8" borderId="0" xfId="0" applyFont="1" applyFill="1" applyAlignment="1">
      <alignment horizontal="center" vertical="center"/>
    </xf>
    <xf numFmtId="44" fontId="29" fillId="8" borderId="0" xfId="1" applyFont="1" applyFill="1" applyBorder="1" applyAlignment="1">
      <alignment vertical="center"/>
    </xf>
    <xf numFmtId="164" fontId="28" fillId="8" borderId="0" xfId="1" applyNumberFormat="1" applyFont="1" applyFill="1" applyBorder="1" applyAlignment="1">
      <alignment vertical="center"/>
    </xf>
    <xf numFmtId="0" fontId="32" fillId="0" borderId="0" xfId="0" applyFont="1"/>
    <xf numFmtId="0" fontId="19" fillId="2" borderId="5" xfId="0" applyFont="1" applyFill="1" applyBorder="1"/>
    <xf numFmtId="0" fontId="4" fillId="2" borderId="31" xfId="0" applyFont="1" applyFill="1" applyBorder="1" applyAlignment="1">
      <alignment horizontal="center" vertical="center"/>
    </xf>
    <xf numFmtId="0" fontId="4" fillId="2" borderId="32" xfId="0" applyFont="1" applyFill="1" applyBorder="1" applyAlignment="1">
      <alignment horizontal="center" vertical="center"/>
    </xf>
    <xf numFmtId="0" fontId="19" fillId="2" borderId="7" xfId="0" applyFont="1" applyFill="1" applyBorder="1"/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4" fillId="2" borderId="6" xfId="0" applyFont="1" applyFill="1" applyBorder="1" applyAlignment="1">
      <alignment horizontal="left" vertical="center"/>
    </xf>
    <xf numFmtId="44" fontId="0" fillId="0" borderId="0" xfId="0" applyNumberFormat="1"/>
    <xf numFmtId="2" fontId="0" fillId="0" borderId="0" xfId="0" applyNumberFormat="1"/>
    <xf numFmtId="1" fontId="0" fillId="0" borderId="0" xfId="0" applyNumberFormat="1"/>
    <xf numFmtId="1" fontId="2" fillId="0" borderId="0" xfId="0" applyNumberFormat="1" applyFont="1"/>
    <xf numFmtId="0" fontId="31" fillId="0" borderId="0" xfId="0" applyFont="1" applyAlignment="1">
      <alignment horizontal="left"/>
    </xf>
    <xf numFmtId="0" fontId="3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/>
    </xf>
    <xf numFmtId="44" fontId="2" fillId="2" borderId="3" xfId="1" applyFont="1" applyFill="1" applyBorder="1" applyAlignment="1">
      <alignment horizontal="center"/>
    </xf>
    <xf numFmtId="44" fontId="2" fillId="2" borderId="4" xfId="1" applyFont="1" applyFill="1" applyBorder="1" applyAlignment="1">
      <alignment horizontal="center"/>
    </xf>
    <xf numFmtId="44" fontId="2" fillId="2" borderId="0" xfId="1" applyFont="1" applyFill="1" applyBorder="1" applyAlignment="1">
      <alignment horizontal="center"/>
    </xf>
    <xf numFmtId="44" fontId="2" fillId="2" borderId="6" xfId="1" applyFont="1" applyFill="1" applyBorder="1" applyAlignment="1">
      <alignment horizontal="center"/>
    </xf>
    <xf numFmtId="0" fontId="9" fillId="0" borderId="0" xfId="0" applyFont="1" applyAlignment="1">
      <alignment horizontal="center" vertical="top"/>
    </xf>
    <xf numFmtId="0" fontId="9" fillId="0" borderId="0" xfId="0" applyFont="1" applyAlignment="1">
      <alignment horizontal="left"/>
    </xf>
    <xf numFmtId="0" fontId="12" fillId="2" borderId="2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3" borderId="2" xfId="0" applyFont="1" applyFill="1" applyBorder="1" applyAlignment="1">
      <alignment horizontal="center" vertical="center"/>
    </xf>
    <xf numFmtId="0" fontId="12" fillId="3" borderId="4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10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30" fillId="7" borderId="0" xfId="0" applyFont="1" applyFill="1" applyAlignment="1">
      <alignment horizontal="center"/>
    </xf>
    <xf numFmtId="0" fontId="25" fillId="7" borderId="0" xfId="0" applyFont="1" applyFill="1" applyAlignment="1">
      <alignment horizontal="center"/>
    </xf>
    <xf numFmtId="0" fontId="16" fillId="7" borderId="0" xfId="0" applyFont="1" applyFill="1" applyAlignment="1">
      <alignment horizontal="center"/>
    </xf>
    <xf numFmtId="0" fontId="24" fillId="7" borderId="0" xfId="0" applyFont="1" applyFill="1" applyAlignment="1">
      <alignment horizontal="center"/>
    </xf>
    <xf numFmtId="0" fontId="3" fillId="7" borderId="0" xfId="0" applyFont="1" applyFill="1" applyAlignment="1">
      <alignment horizontal="center"/>
    </xf>
    <xf numFmtId="0" fontId="7" fillId="3" borderId="2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4" xfId="0" applyFont="1" applyFill="1" applyBorder="1" applyAlignment="1">
      <alignment horizontal="center" vertical="center"/>
    </xf>
    <xf numFmtId="1" fontId="2" fillId="5" borderId="28" xfId="1" applyNumberFormat="1" applyFont="1" applyFill="1" applyBorder="1" applyAlignment="1">
      <alignment horizontal="center" vertical="center"/>
    </xf>
    <xf numFmtId="1" fontId="2" fillId="5" borderId="31" xfId="1" applyNumberFormat="1" applyFont="1" applyFill="1" applyBorder="1" applyAlignment="1">
      <alignment horizontal="center" vertical="center"/>
    </xf>
    <xf numFmtId="1" fontId="2" fillId="5" borderId="32" xfId="1" applyNumberFormat="1" applyFont="1" applyFill="1" applyBorder="1" applyAlignment="1">
      <alignment horizontal="center" vertical="center"/>
    </xf>
    <xf numFmtId="1" fontId="2" fillId="0" borderId="30" xfId="1" applyNumberFormat="1" applyFont="1" applyBorder="1" applyAlignment="1">
      <alignment horizontal="center" vertical="center"/>
    </xf>
    <xf numFmtId="1" fontId="2" fillId="0" borderId="33" xfId="1" applyNumberFormat="1" applyFont="1" applyBorder="1" applyAlignment="1">
      <alignment horizontal="center" vertical="center"/>
    </xf>
    <xf numFmtId="1" fontId="2" fillId="0" borderId="34" xfId="1" applyNumberFormat="1" applyFont="1" applyBorder="1" applyAlignment="1">
      <alignment horizontal="center" vertical="center"/>
    </xf>
    <xf numFmtId="1" fontId="2" fillId="0" borderId="28" xfId="1" applyNumberFormat="1" applyFont="1" applyBorder="1" applyAlignment="1">
      <alignment horizontal="center" vertical="center"/>
    </xf>
    <xf numFmtId="1" fontId="2" fillId="0" borderId="31" xfId="1" applyNumberFormat="1" applyFont="1" applyBorder="1" applyAlignment="1">
      <alignment horizontal="center" vertical="center"/>
    </xf>
    <xf numFmtId="1" fontId="2" fillId="0" borderId="32" xfId="1" applyNumberFormat="1" applyFont="1" applyBorder="1" applyAlignment="1">
      <alignment horizontal="center" vertical="center"/>
    </xf>
    <xf numFmtId="2" fontId="2" fillId="0" borderId="28" xfId="1" applyNumberFormat="1" applyFont="1" applyBorder="1" applyAlignment="1">
      <alignment horizontal="center" vertical="center"/>
    </xf>
    <xf numFmtId="2" fontId="2" fillId="0" borderId="35" xfId="1" applyNumberFormat="1" applyFont="1" applyBorder="1" applyAlignment="1">
      <alignment horizontal="center" vertical="center"/>
    </xf>
    <xf numFmtId="2" fontId="2" fillId="5" borderId="28" xfId="1" applyNumberFormat="1" applyFont="1" applyFill="1" applyBorder="1" applyAlignment="1">
      <alignment horizontal="center" vertical="center"/>
    </xf>
    <xf numFmtId="2" fontId="2" fillId="5" borderId="35" xfId="1" applyNumberFormat="1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center"/>
    </xf>
    <xf numFmtId="0" fontId="15" fillId="2" borderId="3" xfId="0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/>
    </xf>
    <xf numFmtId="0" fontId="4" fillId="2" borderId="31" xfId="0" applyFont="1" applyFill="1" applyBorder="1" applyAlignment="1">
      <alignment horizontal="center" vertical="center"/>
    </xf>
    <xf numFmtId="0" fontId="4" fillId="2" borderId="32" xfId="0" applyFont="1" applyFill="1" applyBorder="1" applyAlignment="1">
      <alignment horizontal="center" vertical="center"/>
    </xf>
    <xf numFmtId="0" fontId="35" fillId="2" borderId="2" xfId="0" applyFont="1" applyFill="1" applyBorder="1" applyAlignment="1">
      <alignment horizontal="center" vertical="center"/>
    </xf>
    <xf numFmtId="0" fontId="35" fillId="2" borderId="3" xfId="0" applyFont="1" applyFill="1" applyBorder="1" applyAlignment="1">
      <alignment horizontal="center" vertical="center"/>
    </xf>
    <xf numFmtId="0" fontId="35" fillId="2" borderId="4" xfId="0" applyFont="1" applyFill="1" applyBorder="1" applyAlignment="1">
      <alignment horizontal="center" vertical="center"/>
    </xf>
    <xf numFmtId="0" fontId="10" fillId="0" borderId="3" xfId="0" applyFont="1" applyBorder="1" applyAlignment="1">
      <alignment horizontal="left"/>
    </xf>
    <xf numFmtId="0" fontId="4" fillId="2" borderId="5" xfId="0" applyFont="1" applyFill="1" applyBorder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4" fillId="2" borderId="6" xfId="0" applyFont="1" applyFill="1" applyBorder="1" applyAlignment="1">
      <alignment horizontal="left" vertical="center"/>
    </xf>
  </cellXfs>
  <cellStyles count="4">
    <cellStyle name="Currency" xfId="1" builtinId="4"/>
    <cellStyle name="Hyperlink" xfId="2" builtinId="8"/>
    <cellStyle name="Normal" xfId="0" builtinId="0"/>
    <cellStyle name="Percent" xfId="3" builtinId="5"/>
  </cellStyles>
  <dxfs count="6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8EAAD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403225</xdr:colOff>
      <xdr:row>24</xdr:row>
      <xdr:rowOff>0</xdr:rowOff>
    </xdr:from>
    <xdr:to>
      <xdr:col>29</xdr:col>
      <xdr:colOff>228600</xdr:colOff>
      <xdr:row>29</xdr:row>
      <xdr:rowOff>28575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C5F6EE5-3B8B-4941-BAB9-5B20684046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991975" y="6350000"/>
          <a:ext cx="6238875" cy="14890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123825</xdr:colOff>
      <xdr:row>18</xdr:row>
      <xdr:rowOff>9525</xdr:rowOff>
    </xdr:from>
    <xdr:to>
      <xdr:col>18</xdr:col>
      <xdr:colOff>590550</xdr:colOff>
      <xdr:row>24</xdr:row>
      <xdr:rowOff>238125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6B69999-220B-4B04-9FB2-9511F30D7E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87050" y="5562600"/>
          <a:ext cx="5953125" cy="1714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saskatchewan.ca/business/agriculture-natural-resources-and-industry/agribusiness-farmers-and-ranchers/farm-business-management/crop-planning-guide-and-crop-planner" TargetMode="External"/><Relationship Id="rId1" Type="http://schemas.openxmlformats.org/officeDocument/2006/relationships/hyperlink" Target="http://www.gsminfo.ca/infocenter0916" TargetMode="External"/><Relationship Id="rId4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3E4A0D-D443-4B54-A7B0-197E80476341}">
  <dimension ref="B1:C23"/>
  <sheetViews>
    <sheetView showGridLines="0" workbookViewId="0">
      <selection activeCell="I21" sqref="I21"/>
    </sheetView>
  </sheetViews>
  <sheetFormatPr defaultColWidth="9.1796875" defaultRowHeight="23"/>
  <cols>
    <col min="1" max="1" width="4.81640625" style="38" customWidth="1"/>
    <col min="2" max="2" width="5" style="38" customWidth="1"/>
    <col min="3" max="16384" width="9.1796875" style="38"/>
  </cols>
  <sheetData>
    <row r="1" spans="2:3" ht="14.25" customHeight="1"/>
    <row r="2" spans="2:3" s="40" customFormat="1" ht="50.25" customHeight="1">
      <c r="B2" s="44" t="s">
        <v>145</v>
      </c>
    </row>
    <row r="3" spans="2:3" ht="9.75" customHeight="1">
      <c r="B3" s="41"/>
    </row>
    <row r="4" spans="2:3">
      <c r="B4" s="42" t="s">
        <v>99</v>
      </c>
    </row>
    <row r="5" spans="2:3" ht="9.75" customHeight="1">
      <c r="B5" s="41"/>
    </row>
    <row r="6" spans="2:3">
      <c r="B6" s="43" t="s">
        <v>86</v>
      </c>
      <c r="C6" s="38" t="s">
        <v>87</v>
      </c>
    </row>
    <row r="7" spans="2:3">
      <c r="B7" s="43" t="s">
        <v>88</v>
      </c>
      <c r="C7" s="38" t="s">
        <v>109</v>
      </c>
    </row>
    <row r="8" spans="2:3">
      <c r="B8" s="43" t="s">
        <v>89</v>
      </c>
      <c r="C8" s="38" t="s">
        <v>114</v>
      </c>
    </row>
    <row r="9" spans="2:3">
      <c r="B9" s="43" t="s">
        <v>90</v>
      </c>
      <c r="C9" s="38" t="s">
        <v>118</v>
      </c>
    </row>
    <row r="10" spans="2:3">
      <c r="B10" s="43" t="s">
        <v>91</v>
      </c>
      <c r="C10" s="38" t="s">
        <v>93</v>
      </c>
    </row>
    <row r="11" spans="2:3">
      <c r="B11" s="43" t="s">
        <v>92</v>
      </c>
      <c r="C11" s="38" t="s">
        <v>184</v>
      </c>
    </row>
    <row r="12" spans="2:3">
      <c r="B12" s="43" t="s">
        <v>94</v>
      </c>
      <c r="C12" s="38" t="s">
        <v>95</v>
      </c>
    </row>
    <row r="13" spans="2:3" ht="18" customHeight="1">
      <c r="B13" s="39"/>
    </row>
    <row r="14" spans="2:3" ht="12.75" customHeight="1"/>
    <row r="15" spans="2:3" ht="30.5">
      <c r="B15" s="44" t="s">
        <v>96</v>
      </c>
    </row>
    <row r="16" spans="2:3" ht="9.75" customHeight="1">
      <c r="B16" s="41"/>
    </row>
    <row r="17" spans="2:2">
      <c r="B17" s="38" t="s">
        <v>97</v>
      </c>
    </row>
    <row r="18" spans="2:2">
      <c r="B18" s="38" t="s">
        <v>98</v>
      </c>
    </row>
    <row r="19" spans="2:2" ht="18" customHeight="1">
      <c r="B19" s="39"/>
    </row>
    <row r="20" spans="2:2" ht="12.75" customHeight="1"/>
    <row r="21" spans="2:2" ht="30.5">
      <c r="B21" s="44" t="s">
        <v>101</v>
      </c>
    </row>
    <row r="22" spans="2:2" ht="9.75" customHeight="1">
      <c r="B22" s="41"/>
    </row>
    <row r="23" spans="2:2">
      <c r="B23" s="45" t="s">
        <v>231</v>
      </c>
    </row>
  </sheetData>
  <pageMargins left="0.7" right="0.7" top="0.75" bottom="0.75" header="0.3" footer="0.3"/>
  <ignoredErrors>
    <ignoredError sqref="B6:B12" numberStoredAsText="1"/>
  </ignoredError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45BB1F-E63A-47DF-BD13-97CF4938314D}">
  <dimension ref="A1:T102"/>
  <sheetViews>
    <sheetView showGridLines="0" tabSelected="1" workbookViewId="0">
      <selection activeCell="C100" sqref="C100:E102"/>
    </sheetView>
  </sheetViews>
  <sheetFormatPr defaultRowHeight="20.5"/>
  <cols>
    <col min="1" max="1" width="3" style="1" customWidth="1"/>
    <col min="2" max="2" width="30.81640625" style="1" bestFit="1" customWidth="1"/>
    <col min="3" max="3" width="18.08984375" style="1" customWidth="1"/>
    <col min="4" max="4" width="14.1796875" style="1" bestFit="1" customWidth="1"/>
    <col min="5" max="5" width="16.6328125" style="1" bestFit="1" customWidth="1"/>
    <col min="6" max="6" width="2.08984375" style="1" customWidth="1"/>
    <col min="7" max="7" width="30.81640625" style="1" bestFit="1" customWidth="1"/>
    <col min="8" max="8" width="18.08984375" style="1" customWidth="1"/>
    <col min="9" max="10" width="14.1796875" style="1" bestFit="1" customWidth="1"/>
    <col min="11" max="11" width="2" customWidth="1"/>
    <col min="12" max="12" width="30.81640625" style="1" bestFit="1" customWidth="1"/>
    <col min="13" max="13" width="18.08984375" style="1" customWidth="1"/>
    <col min="14" max="14" width="14.1796875" style="1" bestFit="1" customWidth="1"/>
    <col min="15" max="15" width="16.6328125" style="1" bestFit="1" customWidth="1"/>
    <col min="16" max="16" width="2.90625" customWidth="1"/>
    <col min="17" max="17" width="30.81640625" style="1" bestFit="1" customWidth="1"/>
    <col min="18" max="18" width="18.08984375" style="1" customWidth="1"/>
    <col min="19" max="19" width="14.1796875" style="1" bestFit="1" customWidth="1"/>
    <col min="20" max="20" width="16.6328125" style="1" bestFit="1" customWidth="1"/>
  </cols>
  <sheetData>
    <row r="1" spans="2:20" ht="15" customHeight="1" thickBot="1"/>
    <row r="2" spans="2:20" ht="40.5" customHeight="1">
      <c r="B2" s="237" t="s">
        <v>203</v>
      </c>
      <c r="C2" s="238"/>
      <c r="D2" s="238"/>
      <c r="E2" s="239"/>
      <c r="F2" s="9"/>
      <c r="G2" s="237" t="s">
        <v>204</v>
      </c>
      <c r="H2" s="238"/>
      <c r="I2" s="238"/>
      <c r="J2" s="239"/>
      <c r="L2" s="237" t="s">
        <v>205</v>
      </c>
      <c r="M2" s="238"/>
      <c r="N2" s="238"/>
      <c r="O2" s="239"/>
      <c r="Q2" s="237" t="s">
        <v>206</v>
      </c>
      <c r="R2" s="238"/>
      <c r="S2" s="238"/>
      <c r="T2" s="239"/>
    </row>
    <row r="3" spans="2:20" ht="31.5" customHeight="1">
      <c r="B3" s="166"/>
      <c r="C3" s="89" t="s">
        <v>17</v>
      </c>
      <c r="D3" s="89" t="s">
        <v>125</v>
      </c>
      <c r="E3" s="10" t="s">
        <v>18</v>
      </c>
      <c r="F3" s="7"/>
      <c r="G3" s="166"/>
      <c r="H3" s="89" t="s">
        <v>17</v>
      </c>
      <c r="I3" s="89" t="s">
        <v>125</v>
      </c>
      <c r="J3" s="10" t="s">
        <v>18</v>
      </c>
      <c r="L3" s="166"/>
      <c r="M3" s="89" t="s">
        <v>17</v>
      </c>
      <c r="N3" s="89" t="s">
        <v>125</v>
      </c>
      <c r="O3" s="10" t="s">
        <v>18</v>
      </c>
      <c r="Q3" s="166"/>
      <c r="R3" s="89" t="s">
        <v>17</v>
      </c>
      <c r="S3" s="89" t="s">
        <v>125</v>
      </c>
      <c r="T3" s="10" t="s">
        <v>18</v>
      </c>
    </row>
    <row r="4" spans="2:20">
      <c r="B4" s="161" t="s">
        <v>0</v>
      </c>
      <c r="C4" s="47">
        <f>'Production Cost Comparison'!C17</f>
        <v>346.71257999999989</v>
      </c>
      <c r="D4" s="47">
        <f>'Production Cost Comparison'!D17</f>
        <v>385.23619999999994</v>
      </c>
      <c r="E4" s="48">
        <f>'Production Cost Comparison'!E17</f>
        <v>423.7598200000001</v>
      </c>
      <c r="F4" s="8"/>
      <c r="G4" s="161" t="s">
        <v>0</v>
      </c>
      <c r="H4" s="47">
        <f>'Production Cost Comparison'!I17</f>
        <v>293.70015000000001</v>
      </c>
      <c r="I4" s="47">
        <f>'Production Cost Comparison'!J17</f>
        <v>326.33349999999996</v>
      </c>
      <c r="J4" s="48">
        <f>'Production Cost Comparison'!K17</f>
        <v>358.96685000000008</v>
      </c>
      <c r="L4" s="161" t="s">
        <v>0</v>
      </c>
      <c r="M4" s="47">
        <f>'Production Cost Comparison'!O17</f>
        <v>242.11683000000002</v>
      </c>
      <c r="N4" s="47">
        <f>'Production Cost Comparison'!P17</f>
        <v>269.01869999999997</v>
      </c>
      <c r="O4" s="48">
        <f>'Production Cost Comparison'!Q17</f>
        <v>295.92057000000011</v>
      </c>
      <c r="Q4" s="161" t="s">
        <v>0</v>
      </c>
      <c r="R4" s="47">
        <f>'Production Cost Comparison'!U17</f>
        <v>247.22802000000001</v>
      </c>
      <c r="S4" s="47">
        <f>'Production Cost Comparison'!V17</f>
        <v>274.69780000000003</v>
      </c>
      <c r="T4" s="48">
        <f>'Production Cost Comparison'!W17</f>
        <v>302.1675800000001</v>
      </c>
    </row>
    <row r="5" spans="2:20">
      <c r="B5" s="161" t="s">
        <v>20</v>
      </c>
      <c r="C5" s="77">
        <f>'Production Cost Comparison'!C27</f>
        <v>513.16127999999992</v>
      </c>
      <c r="D5" s="77">
        <f>'Production Cost Comparison'!D27</f>
        <v>570.17920000000004</v>
      </c>
      <c r="E5" s="78">
        <f>'Production Cost Comparison'!E27</f>
        <v>627.19712000000015</v>
      </c>
      <c r="F5" s="8"/>
      <c r="G5" s="161" t="s">
        <v>20</v>
      </c>
      <c r="H5" s="77">
        <f>'Production Cost Comparison'!I27</f>
        <v>460.14885000000004</v>
      </c>
      <c r="I5" s="77">
        <f>'Production Cost Comparison'!J27</f>
        <v>511.27649999999994</v>
      </c>
      <c r="J5" s="78">
        <f>'Production Cost Comparison'!K27</f>
        <v>562.40415000000019</v>
      </c>
      <c r="L5" s="161" t="s">
        <v>20</v>
      </c>
      <c r="M5" s="77">
        <f>'Production Cost Comparison'!O27</f>
        <v>408.56552999999997</v>
      </c>
      <c r="N5" s="77">
        <f>'Production Cost Comparison'!P27</f>
        <v>453.96169999999995</v>
      </c>
      <c r="O5" s="78">
        <f>'Production Cost Comparison'!Q27</f>
        <v>499.35787000000016</v>
      </c>
      <c r="Q5" s="161" t="s">
        <v>20</v>
      </c>
      <c r="R5" s="77">
        <f>'Production Cost Comparison'!U27</f>
        <v>413.67672000000005</v>
      </c>
      <c r="S5" s="77">
        <f>'Production Cost Comparison'!V27</f>
        <v>459.64080000000001</v>
      </c>
      <c r="T5" s="78">
        <f>'Production Cost Comparison'!W27</f>
        <v>505.60488000000015</v>
      </c>
    </row>
    <row r="6" spans="2:20">
      <c r="B6" s="161" t="s">
        <v>193</v>
      </c>
      <c r="C6" s="53">
        <f>'Yield Estimates'!C4</f>
        <v>29.4</v>
      </c>
      <c r="D6" s="53">
        <f>'Yield Estimates'!D4</f>
        <v>42</v>
      </c>
      <c r="E6" s="54">
        <f>'Yield Estimates'!E4</f>
        <v>56.7</v>
      </c>
      <c r="F6" s="8"/>
      <c r="G6" s="161" t="s">
        <v>193</v>
      </c>
      <c r="H6" s="53">
        <f>'Yield Estimates'!C5</f>
        <v>42</v>
      </c>
      <c r="I6" s="53">
        <f>'Yield Estimates'!D5</f>
        <v>60</v>
      </c>
      <c r="J6" s="54">
        <f>'Yield Estimates'!E5</f>
        <v>88.2</v>
      </c>
      <c r="L6" s="161" t="s">
        <v>193</v>
      </c>
      <c r="M6" s="53">
        <f>'Yield Estimates'!C6</f>
        <v>25.9</v>
      </c>
      <c r="N6" s="53">
        <f>'Yield Estimates'!D6</f>
        <v>37</v>
      </c>
      <c r="O6" s="54">
        <f>'Yield Estimates'!E6</f>
        <v>51.8</v>
      </c>
      <c r="Q6" s="161" t="s">
        <v>193</v>
      </c>
      <c r="R6" s="53">
        <f>'Yield Estimates'!C7</f>
        <v>77</v>
      </c>
      <c r="S6" s="53">
        <f>'Yield Estimates'!D7</f>
        <v>110</v>
      </c>
      <c r="T6" s="54">
        <f>'Yield Estimates'!E7</f>
        <v>192.5</v>
      </c>
    </row>
    <row r="7" spans="2:20">
      <c r="B7" s="161" t="s">
        <v>194</v>
      </c>
      <c r="C7" s="77">
        <f>'Price Analysis'!C4</f>
        <v>12</v>
      </c>
      <c r="D7" s="77">
        <f>'Price Analysis'!D4</f>
        <v>14.5</v>
      </c>
      <c r="E7" s="78">
        <f>'Price Analysis'!E4</f>
        <v>17</v>
      </c>
      <c r="F7" s="8"/>
      <c r="G7" s="161" t="s">
        <v>194</v>
      </c>
      <c r="H7" s="77">
        <f>'Price Analysis'!C5</f>
        <v>7</v>
      </c>
      <c r="I7" s="77">
        <f>'Price Analysis'!D5</f>
        <v>8.625</v>
      </c>
      <c r="J7" s="78">
        <f>'Price Analysis'!E5</f>
        <v>10.25</v>
      </c>
      <c r="L7" s="161" t="s">
        <v>194</v>
      </c>
      <c r="M7" s="77">
        <f>'Price Analysis'!C6</f>
        <v>11.5</v>
      </c>
      <c r="N7" s="77">
        <f>'Price Analysis'!D6</f>
        <v>13.25</v>
      </c>
      <c r="O7" s="78">
        <f>'Price Analysis'!E6</f>
        <v>15</v>
      </c>
      <c r="Q7" s="161" t="s">
        <v>194</v>
      </c>
      <c r="R7" s="77">
        <f>'Price Analysis'!C7</f>
        <v>3.65</v>
      </c>
      <c r="S7" s="77">
        <f>'Price Analysis'!D7</f>
        <v>4.5750000000000002</v>
      </c>
      <c r="T7" s="78">
        <f>'Price Analysis'!E7</f>
        <v>5.5</v>
      </c>
    </row>
    <row r="8" spans="2:20" ht="28.5" customHeight="1">
      <c r="B8" s="165" t="s">
        <v>195</v>
      </c>
      <c r="C8" s="89"/>
      <c r="D8" s="89"/>
      <c r="E8" s="10"/>
      <c r="F8" s="8"/>
      <c r="G8" s="165" t="s">
        <v>195</v>
      </c>
      <c r="H8" s="89"/>
      <c r="I8" s="89"/>
      <c r="J8" s="10"/>
      <c r="L8" s="165" t="s">
        <v>195</v>
      </c>
      <c r="M8" s="89"/>
      <c r="N8" s="89"/>
      <c r="O8" s="10"/>
      <c r="Q8" s="165" t="s">
        <v>195</v>
      </c>
      <c r="R8" s="89"/>
      <c r="S8" s="89"/>
      <c r="T8" s="10"/>
    </row>
    <row r="9" spans="2:20">
      <c r="B9" s="161" t="s">
        <v>196</v>
      </c>
      <c r="C9" s="47">
        <f>'Profitability Analysis'!C5</f>
        <v>352.79999999999995</v>
      </c>
      <c r="D9" s="47">
        <f>'Profitability Analysis'!D5</f>
        <v>609</v>
      </c>
      <c r="E9" s="48">
        <f>'Profitability Analysis'!E5</f>
        <v>963.90000000000009</v>
      </c>
      <c r="F9" s="8"/>
      <c r="G9" s="161" t="s">
        <v>196</v>
      </c>
      <c r="H9" s="47">
        <f>'Profitability Analysis'!C6</f>
        <v>294</v>
      </c>
      <c r="I9" s="47">
        <f>'Profitability Analysis'!D6</f>
        <v>517.5</v>
      </c>
      <c r="J9" s="48">
        <f>'Profitability Analysis'!E6</f>
        <v>904.05000000000007</v>
      </c>
      <c r="L9" s="161" t="s">
        <v>196</v>
      </c>
      <c r="M9" s="47">
        <f>'Profitability Analysis'!C7</f>
        <v>297.84999999999997</v>
      </c>
      <c r="N9" s="47">
        <f>'Profitability Analysis'!D7</f>
        <v>490.25</v>
      </c>
      <c r="O9" s="48">
        <f>'Profitability Analysis'!E7</f>
        <v>777</v>
      </c>
      <c r="Q9" s="161" t="s">
        <v>196</v>
      </c>
      <c r="R9" s="47">
        <f>'Profitability Analysis'!C8</f>
        <v>281.05</v>
      </c>
      <c r="S9" s="47">
        <f>'Profitability Analysis'!D8</f>
        <v>503.25</v>
      </c>
      <c r="T9" s="48">
        <f>'Profitability Analysis'!E8</f>
        <v>1058.75</v>
      </c>
    </row>
    <row r="10" spans="2:20">
      <c r="B10" s="161" t="s">
        <v>197</v>
      </c>
      <c r="C10" s="77">
        <f>'Profitability Analysis'!F5</f>
        <v>-32.436199999999985</v>
      </c>
      <c r="D10" s="77">
        <f>'Profitability Analysis'!G5</f>
        <v>223.76380000000006</v>
      </c>
      <c r="E10" s="78">
        <f>'Profitability Analysis'!H5</f>
        <v>578.66380000000015</v>
      </c>
      <c r="F10" s="8"/>
      <c r="G10" s="161" t="s">
        <v>197</v>
      </c>
      <c r="H10" s="77">
        <f>'Profitability Analysis'!F6</f>
        <v>-32.333499999999958</v>
      </c>
      <c r="I10" s="77">
        <f>'Profitability Analysis'!G6</f>
        <v>191.16650000000004</v>
      </c>
      <c r="J10" s="78">
        <f>'Profitability Analysis'!H6</f>
        <v>577.71650000000011</v>
      </c>
      <c r="L10" s="161" t="s">
        <v>197</v>
      </c>
      <c r="M10" s="77">
        <f>'Profitability Analysis'!F7</f>
        <v>28.831299999999999</v>
      </c>
      <c r="N10" s="77">
        <f>'Profitability Analysis'!G7</f>
        <v>221.23130000000003</v>
      </c>
      <c r="O10" s="78">
        <f>'Profitability Analysis'!H7</f>
        <v>507.98130000000003</v>
      </c>
      <c r="Q10" s="161" t="s">
        <v>197</v>
      </c>
      <c r="R10" s="77">
        <f>'Profitability Analysis'!F8</f>
        <v>6.3521999999999821</v>
      </c>
      <c r="S10" s="77">
        <f>'Profitability Analysis'!G8</f>
        <v>228.55219999999997</v>
      </c>
      <c r="T10" s="78">
        <f>'Profitability Analysis'!H8</f>
        <v>784.05219999999997</v>
      </c>
    </row>
    <row r="11" spans="2:20" ht="28.5" customHeight="1">
      <c r="B11" s="165" t="s">
        <v>198</v>
      </c>
      <c r="C11" s="89" t="s">
        <v>112</v>
      </c>
      <c r="D11" s="235" t="s">
        <v>113</v>
      </c>
      <c r="E11" s="236"/>
      <c r="F11" s="8"/>
      <c r="G11" s="165" t="s">
        <v>198</v>
      </c>
      <c r="H11" s="89" t="s">
        <v>112</v>
      </c>
      <c r="I11" s="235" t="s">
        <v>113</v>
      </c>
      <c r="J11" s="236"/>
      <c r="L11" s="165" t="s">
        <v>198</v>
      </c>
      <c r="M11" s="89" t="s">
        <v>112</v>
      </c>
      <c r="N11" s="235" t="s">
        <v>113</v>
      </c>
      <c r="O11" s="236"/>
      <c r="Q11" s="165" t="s">
        <v>198</v>
      </c>
      <c r="R11" s="89" t="s">
        <v>112</v>
      </c>
      <c r="S11" s="235" t="s">
        <v>113</v>
      </c>
      <c r="T11" s="236"/>
    </row>
    <row r="12" spans="2:20">
      <c r="B12" s="161" t="s">
        <v>199</v>
      </c>
      <c r="C12" s="47">
        <f>'Break-Even Analysis'!C5</f>
        <v>13.103272108843536</v>
      </c>
      <c r="D12" s="228">
        <f>'Break-Even Analysis'!D5</f>
        <v>26.568013793103443</v>
      </c>
      <c r="E12" s="229"/>
      <c r="F12" s="8"/>
      <c r="G12" s="161" t="s">
        <v>199</v>
      </c>
      <c r="H12" s="47">
        <f>'Break-Even Analysis'!C6</f>
        <v>7.769845238095237</v>
      </c>
      <c r="I12" s="228">
        <f>'Break-Even Analysis'!D6</f>
        <v>37.835768115942024</v>
      </c>
      <c r="J12" s="229"/>
      <c r="L12" s="161" t="s">
        <v>199</v>
      </c>
      <c r="M12" s="47">
        <f>'Break-Even Analysis'!C7</f>
        <v>10.386822393822394</v>
      </c>
      <c r="N12" s="228">
        <f>'Break-Even Analysis'!D7</f>
        <v>20.303298113207546</v>
      </c>
      <c r="O12" s="229"/>
      <c r="Q12" s="161" t="s">
        <v>199</v>
      </c>
      <c r="R12" s="47">
        <f>'Break-Even Analysis'!C8</f>
        <v>3.5675038961038963</v>
      </c>
      <c r="S12" s="228">
        <f>'Break-Even Analysis'!D8</f>
        <v>60.043234972677602</v>
      </c>
      <c r="T12" s="229"/>
    </row>
    <row r="13" spans="2:20">
      <c r="B13" s="161" t="s">
        <v>200</v>
      </c>
      <c r="C13" s="77">
        <f>'Break-Even Analysis'!E5</f>
        <v>19.393850340136055</v>
      </c>
      <c r="D13" s="230">
        <f>'Break-Even Analysis'!F5</f>
        <v>39.322703448275867</v>
      </c>
      <c r="E13" s="231"/>
      <c r="F13" s="8"/>
      <c r="G13" s="161" t="s">
        <v>200</v>
      </c>
      <c r="H13" s="77">
        <f>'Break-Even Analysis'!E6</f>
        <v>12.173249999999999</v>
      </c>
      <c r="I13" s="230">
        <f>'Break-Even Analysis'!F6</f>
        <v>59.278434782608691</v>
      </c>
      <c r="J13" s="231"/>
      <c r="L13" s="161" t="s">
        <v>200</v>
      </c>
      <c r="M13" s="77">
        <f>'Break-Even Analysis'!E7</f>
        <v>17.527478764478765</v>
      </c>
      <c r="N13" s="230">
        <f>'Break-Even Analysis'!F7</f>
        <v>34.261260377358489</v>
      </c>
      <c r="O13" s="231"/>
      <c r="Q13" s="161" t="s">
        <v>200</v>
      </c>
      <c r="R13" s="77">
        <f>'Break-Even Analysis'!E8</f>
        <v>5.969361038961039</v>
      </c>
      <c r="S13" s="230">
        <f>'Break-Even Analysis'!F8</f>
        <v>100.4679344262295</v>
      </c>
      <c r="T13" s="231"/>
    </row>
    <row r="14" spans="2:20" ht="30" customHeight="1">
      <c r="B14" s="241" t="s">
        <v>209</v>
      </c>
      <c r="C14" s="242"/>
      <c r="D14" s="242"/>
      <c r="E14" s="243"/>
      <c r="F14" s="8"/>
      <c r="G14" s="166" t="s">
        <v>209</v>
      </c>
      <c r="H14" s="167"/>
      <c r="I14" s="167"/>
      <c r="J14" s="168"/>
      <c r="L14" s="166" t="s">
        <v>209</v>
      </c>
      <c r="M14" s="167"/>
      <c r="N14" s="167"/>
      <c r="O14" s="168"/>
      <c r="Q14" s="166" t="s">
        <v>209</v>
      </c>
      <c r="R14" s="167"/>
      <c r="S14" s="167"/>
      <c r="T14" s="168"/>
    </row>
    <row r="15" spans="2:20">
      <c r="B15" s="161" t="s">
        <v>196</v>
      </c>
      <c r="C15" s="225" t="str">
        <f>'Crop Rankings'!AM5</f>
        <v>5th</v>
      </c>
      <c r="D15" s="226"/>
      <c r="E15" s="227"/>
      <c r="F15" s="8"/>
      <c r="G15" s="161" t="s">
        <v>196</v>
      </c>
      <c r="H15" s="225" t="str">
        <f>'Crop Rankings'!AM6</f>
        <v>8th</v>
      </c>
      <c r="I15" s="226"/>
      <c r="J15" s="227"/>
      <c r="L15" s="161" t="s">
        <v>196</v>
      </c>
      <c r="M15" s="225" t="str">
        <f>'Crop Rankings'!AM7</f>
        <v>10th</v>
      </c>
      <c r="N15" s="226"/>
      <c r="O15" s="227"/>
      <c r="Q15" s="161" t="s">
        <v>196</v>
      </c>
      <c r="R15" s="225" t="str">
        <f>'Crop Rankings'!AM8</f>
        <v>9th</v>
      </c>
      <c r="S15" s="226"/>
      <c r="T15" s="227"/>
    </row>
    <row r="16" spans="2:20">
      <c r="B16" s="161" t="s">
        <v>201</v>
      </c>
      <c r="C16" s="219" t="str">
        <f>'Crop Rankings'!AP5</f>
        <v>8th</v>
      </c>
      <c r="D16" s="220"/>
      <c r="E16" s="221"/>
      <c r="F16" s="8"/>
      <c r="G16" s="161" t="s">
        <v>201</v>
      </c>
      <c r="H16" s="219" t="str">
        <f>'Crop Rankings'!AP6</f>
        <v>13th</v>
      </c>
      <c r="I16" s="220"/>
      <c r="J16" s="221"/>
      <c r="L16" s="161" t="s">
        <v>201</v>
      </c>
      <c r="M16" s="219" t="str">
        <f>'Crop Rankings'!AP7</f>
        <v>9th</v>
      </c>
      <c r="N16" s="220"/>
      <c r="O16" s="221"/>
      <c r="Q16" s="161" t="s">
        <v>201</v>
      </c>
      <c r="R16" s="219" t="str">
        <f>'Crop Rankings'!AP8</f>
        <v>7th</v>
      </c>
      <c r="S16" s="220"/>
      <c r="T16" s="221"/>
    </row>
    <row r="17" spans="2:20" ht="21" thickBot="1">
      <c r="B17" s="164" t="s">
        <v>202</v>
      </c>
      <c r="C17" s="222" t="str">
        <f>'Crop Rankings'!AS5</f>
        <v>6th</v>
      </c>
      <c r="D17" s="223"/>
      <c r="E17" s="224"/>
      <c r="F17" s="8"/>
      <c r="G17" s="164" t="s">
        <v>202</v>
      </c>
      <c r="H17" s="222" t="str">
        <f>'Crop Rankings'!AS6</f>
        <v>8th</v>
      </c>
      <c r="I17" s="223"/>
      <c r="J17" s="224"/>
      <c r="L17" s="164" t="s">
        <v>202</v>
      </c>
      <c r="M17" s="222" t="str">
        <f>'Crop Rankings'!AS7</f>
        <v>10th</v>
      </c>
      <c r="N17" s="223"/>
      <c r="O17" s="224"/>
      <c r="Q17" s="164" t="s">
        <v>202</v>
      </c>
      <c r="R17" s="222" t="str">
        <f>'Crop Rankings'!AS8</f>
        <v>5th</v>
      </c>
      <c r="S17" s="223"/>
      <c r="T17" s="224"/>
    </row>
    <row r="18" spans="2:20" ht="21" thickBot="1">
      <c r="B18" s="240"/>
      <c r="C18" s="240"/>
      <c r="D18" s="240"/>
      <c r="E18" s="240"/>
      <c r="F18" s="8"/>
      <c r="G18" s="197"/>
      <c r="H18" s="197"/>
      <c r="I18" s="197"/>
      <c r="J18" s="197"/>
      <c r="L18" s="197"/>
      <c r="M18" s="197"/>
      <c r="N18" s="197"/>
      <c r="O18" s="197"/>
      <c r="Q18" s="240"/>
      <c r="R18" s="240"/>
      <c r="S18" s="240"/>
      <c r="T18" s="240"/>
    </row>
    <row r="19" spans="2:20" ht="40.5" customHeight="1">
      <c r="B19" s="237" t="s">
        <v>207</v>
      </c>
      <c r="C19" s="238"/>
      <c r="D19" s="238"/>
      <c r="E19" s="239"/>
      <c r="F19" s="9"/>
      <c r="G19" s="237" t="s">
        <v>208</v>
      </c>
      <c r="H19" s="238"/>
      <c r="I19" s="238"/>
      <c r="J19" s="239"/>
      <c r="L19" s="237" t="s">
        <v>210</v>
      </c>
      <c r="M19" s="238"/>
      <c r="N19" s="238"/>
      <c r="O19" s="239"/>
      <c r="Q19" s="237" t="s">
        <v>211</v>
      </c>
      <c r="R19" s="238"/>
      <c r="S19" s="238"/>
      <c r="T19" s="239"/>
    </row>
    <row r="20" spans="2:20" ht="31.5" customHeight="1">
      <c r="B20" s="166"/>
      <c r="C20" s="89" t="s">
        <v>17</v>
      </c>
      <c r="D20" s="89" t="s">
        <v>125</v>
      </c>
      <c r="E20" s="10" t="s">
        <v>18</v>
      </c>
      <c r="F20" s="7"/>
      <c r="G20" s="166"/>
      <c r="H20" s="89" t="s">
        <v>17</v>
      </c>
      <c r="I20" s="89" t="s">
        <v>125</v>
      </c>
      <c r="J20" s="10" t="s">
        <v>18</v>
      </c>
      <c r="L20" s="166"/>
      <c r="M20" s="89" t="s">
        <v>17</v>
      </c>
      <c r="N20" s="89" t="s">
        <v>125</v>
      </c>
      <c r="O20" s="10" t="s">
        <v>18</v>
      </c>
      <c r="Q20" s="166"/>
      <c r="R20" s="89" t="s">
        <v>17</v>
      </c>
      <c r="S20" s="89" t="s">
        <v>125</v>
      </c>
      <c r="T20" s="10" t="s">
        <v>18</v>
      </c>
    </row>
    <row r="21" spans="2:20">
      <c r="B21" s="161" t="s">
        <v>0</v>
      </c>
      <c r="C21" s="47">
        <f>'Production Cost Comparison'!AA17</f>
        <v>467.54820000000001</v>
      </c>
      <c r="D21" s="47">
        <f>'Production Cost Comparison'!AB17</f>
        <v>519.49799999999993</v>
      </c>
      <c r="E21" s="48">
        <f>'Production Cost Comparison'!AC17</f>
        <v>571.44780000000014</v>
      </c>
      <c r="F21" s="8"/>
      <c r="G21" s="161" t="s">
        <v>0</v>
      </c>
      <c r="H21" s="47">
        <f>'Production Cost Comparison'!AG17</f>
        <v>251.31339000000003</v>
      </c>
      <c r="I21" s="47">
        <f>'Production Cost Comparison'!AH17</f>
        <v>279.2371</v>
      </c>
      <c r="J21" s="48">
        <f>'Production Cost Comparison'!AI17</f>
        <v>307.16081000000003</v>
      </c>
      <c r="L21" s="161" t="s">
        <v>0</v>
      </c>
      <c r="M21" s="47">
        <f>'Production Cost Comparison'!AM17</f>
        <v>257.28100101000001</v>
      </c>
      <c r="N21" s="47">
        <f>'Production Cost Comparison'!AN17</f>
        <v>285.86777890000002</v>
      </c>
      <c r="O21" s="48">
        <f>'Production Cost Comparison'!AO17</f>
        <v>314.45455679000008</v>
      </c>
      <c r="Q21" s="161" t="s">
        <v>0</v>
      </c>
      <c r="R21" s="47">
        <f>'Production Cost Comparison'!AS17</f>
        <v>323.78778000000005</v>
      </c>
      <c r="S21" s="47">
        <f>'Production Cost Comparison'!AT17</f>
        <v>359.76420000000002</v>
      </c>
      <c r="T21" s="48">
        <f>'Production Cost Comparison'!AU17</f>
        <v>395.74062000000009</v>
      </c>
    </row>
    <row r="22" spans="2:20">
      <c r="B22" s="161" t="s">
        <v>20</v>
      </c>
      <c r="C22" s="77">
        <f>'Production Cost Comparison'!AA27</f>
        <v>633.99689999999998</v>
      </c>
      <c r="D22" s="77">
        <f>'Production Cost Comparison'!AB27</f>
        <v>704.44100000000003</v>
      </c>
      <c r="E22" s="78">
        <f>'Production Cost Comparison'!AC27</f>
        <v>774.88510000000019</v>
      </c>
      <c r="F22" s="8"/>
      <c r="G22" s="161" t="s">
        <v>20</v>
      </c>
      <c r="H22" s="77">
        <f>'Production Cost Comparison'!AG27</f>
        <v>417.76209000000006</v>
      </c>
      <c r="I22" s="77">
        <f>'Production Cost Comparison'!AH27</f>
        <v>464.18009999999998</v>
      </c>
      <c r="J22" s="78">
        <f>'Production Cost Comparison'!AI27</f>
        <v>510.59811000000008</v>
      </c>
      <c r="L22" s="161" t="s">
        <v>20</v>
      </c>
      <c r="M22" s="77">
        <f>'Production Cost Comparison'!AM27</f>
        <v>423.72970100999999</v>
      </c>
      <c r="N22" s="77">
        <f>'Production Cost Comparison'!AN27</f>
        <v>470.8107789</v>
      </c>
      <c r="O22" s="78">
        <f>'Production Cost Comparison'!AO27</f>
        <v>517.89185679000013</v>
      </c>
      <c r="Q22" s="161" t="s">
        <v>20</v>
      </c>
      <c r="R22" s="77">
        <f>'Production Cost Comparison'!AS27</f>
        <v>490.23648000000003</v>
      </c>
      <c r="S22" s="77">
        <f>'Production Cost Comparison'!AT27</f>
        <v>544.70720000000006</v>
      </c>
      <c r="T22" s="78">
        <f>'Production Cost Comparison'!AU27</f>
        <v>599.1779200000002</v>
      </c>
    </row>
    <row r="23" spans="2:20">
      <c r="B23" s="161" t="s">
        <v>193</v>
      </c>
      <c r="C23" s="53">
        <f>'Yield Estimates'!C8</f>
        <v>91</v>
      </c>
      <c r="D23" s="53">
        <f>'Yield Estimates'!D8</f>
        <v>130</v>
      </c>
      <c r="E23" s="54">
        <f>'Yield Estimates'!E8</f>
        <v>195</v>
      </c>
      <c r="F23" s="8"/>
      <c r="G23" s="161" t="s">
        <v>193</v>
      </c>
      <c r="H23" s="53">
        <f>'Yield Estimates'!C9</f>
        <v>30.799999999999997</v>
      </c>
      <c r="I23" s="53">
        <f>'Yield Estimates'!D9</f>
        <v>44</v>
      </c>
      <c r="J23" s="54">
        <f>'Yield Estimates'!E9</f>
        <v>59.400000000000006</v>
      </c>
      <c r="L23" s="161" t="s">
        <v>193</v>
      </c>
      <c r="M23" s="53">
        <f>'Yield Estimates'!C10</f>
        <v>28.7</v>
      </c>
      <c r="N23" s="53">
        <f>'Yield Estimates'!D10</f>
        <v>41</v>
      </c>
      <c r="O23" s="54">
        <f>'Yield Estimates'!E10</f>
        <v>55.35</v>
      </c>
      <c r="Q23" s="161" t="s">
        <v>193</v>
      </c>
      <c r="R23" s="53">
        <f>'Yield Estimates'!C11</f>
        <v>49</v>
      </c>
      <c r="S23" s="53">
        <f>'Yield Estimates'!D11</f>
        <v>70</v>
      </c>
      <c r="T23" s="54">
        <f>'Yield Estimates'!E11</f>
        <v>94.5</v>
      </c>
    </row>
    <row r="24" spans="2:20">
      <c r="B24" s="161" t="s">
        <v>194</v>
      </c>
      <c r="C24" s="77">
        <f>'Price Analysis'!C8</f>
        <v>5.3</v>
      </c>
      <c r="D24" s="77">
        <f>'Price Analysis'!D8</f>
        <v>6.2750000000000004</v>
      </c>
      <c r="E24" s="78">
        <f>'Price Analysis'!E8</f>
        <v>7.25</v>
      </c>
      <c r="F24" s="8"/>
      <c r="G24" s="161" t="s">
        <v>194</v>
      </c>
      <c r="H24" s="77">
        <f>'Price Analysis'!C9</f>
        <v>8.9</v>
      </c>
      <c r="I24" s="77">
        <f>'Price Analysis'!D9</f>
        <v>10.7</v>
      </c>
      <c r="J24" s="78">
        <f>'Price Analysis'!E9</f>
        <v>12.5</v>
      </c>
      <c r="L24" s="161" t="s">
        <v>194</v>
      </c>
      <c r="M24" s="77">
        <f>'Price Analysis'!C10</f>
        <v>11.7</v>
      </c>
      <c r="N24" s="77">
        <f>'Price Analysis'!D10</f>
        <v>14.1</v>
      </c>
      <c r="O24" s="78">
        <f>'Price Analysis'!E10</f>
        <v>16.5</v>
      </c>
      <c r="Q24" s="161" t="s">
        <v>194</v>
      </c>
      <c r="R24" s="77">
        <f>'Price Analysis'!C11</f>
        <v>5.25</v>
      </c>
      <c r="S24" s="77">
        <f>'Price Analysis'!D11</f>
        <v>6.125</v>
      </c>
      <c r="T24" s="78">
        <f>'Price Analysis'!E11</f>
        <v>7</v>
      </c>
    </row>
    <row r="25" spans="2:20" ht="28.5" customHeight="1">
      <c r="B25" s="165" t="s">
        <v>195</v>
      </c>
      <c r="C25" s="89"/>
      <c r="D25" s="89"/>
      <c r="E25" s="10"/>
      <c r="F25" s="8"/>
      <c r="G25" s="165" t="s">
        <v>195</v>
      </c>
      <c r="H25" s="89"/>
      <c r="I25" s="89"/>
      <c r="J25" s="10"/>
      <c r="L25" s="165" t="s">
        <v>195</v>
      </c>
      <c r="M25" s="89"/>
      <c r="N25" s="89"/>
      <c r="O25" s="10"/>
      <c r="Q25" s="165" t="s">
        <v>195</v>
      </c>
      <c r="R25" s="89"/>
      <c r="S25" s="89"/>
      <c r="T25" s="10"/>
    </row>
    <row r="26" spans="2:20">
      <c r="B26" s="161" t="s">
        <v>196</v>
      </c>
      <c r="C26" s="47">
        <f>'Profitability Analysis'!C9</f>
        <v>482.3</v>
      </c>
      <c r="D26" s="47">
        <f>'Profitability Analysis'!D9</f>
        <v>815.75</v>
      </c>
      <c r="E26" s="48">
        <f>'Profitability Analysis'!E9</f>
        <v>1413.75</v>
      </c>
      <c r="F26" s="8"/>
      <c r="G26" s="161" t="s">
        <v>196</v>
      </c>
      <c r="H26" s="47">
        <f>'Profitability Analysis'!C10</f>
        <v>274.12</v>
      </c>
      <c r="I26" s="47">
        <f>'Profitability Analysis'!D10</f>
        <v>470.79999999999995</v>
      </c>
      <c r="J26" s="48">
        <f>'Profitability Analysis'!E10</f>
        <v>742.50000000000011</v>
      </c>
      <c r="L26" s="161" t="s">
        <v>196</v>
      </c>
      <c r="M26" s="47">
        <f>'Profitability Analysis'!C11</f>
        <v>335.78999999999996</v>
      </c>
      <c r="N26" s="47">
        <f>'Profitability Analysis'!D11</f>
        <v>578.1</v>
      </c>
      <c r="O26" s="48">
        <f>'Profitability Analysis'!E11</f>
        <v>913.27499999999998</v>
      </c>
      <c r="Q26" s="161" t="s">
        <v>196</v>
      </c>
      <c r="R26" s="47">
        <f>'Profitability Analysis'!C12</f>
        <v>257.25</v>
      </c>
      <c r="S26" s="47">
        <f>'Profitability Analysis'!D12</f>
        <v>428.75</v>
      </c>
      <c r="T26" s="48">
        <f>'Profitability Analysis'!E12</f>
        <v>661.5</v>
      </c>
    </row>
    <row r="27" spans="2:20">
      <c r="B27" s="161" t="s">
        <v>197</v>
      </c>
      <c r="C27" s="77">
        <f>'Profitability Analysis'!F9</f>
        <v>-37.197999999999922</v>
      </c>
      <c r="D27" s="77">
        <f>'Profitability Analysis'!G9</f>
        <v>296.25200000000007</v>
      </c>
      <c r="E27" s="78">
        <f>'Profitability Analysis'!H9</f>
        <v>894.25200000000007</v>
      </c>
      <c r="F27" s="8"/>
      <c r="G27" s="161" t="s">
        <v>197</v>
      </c>
      <c r="H27" s="77">
        <f>'Profitability Analysis'!F10</f>
        <v>-5.1170999999999935</v>
      </c>
      <c r="I27" s="77">
        <f>'Profitability Analysis'!G10</f>
        <v>191.56289999999996</v>
      </c>
      <c r="J27" s="78">
        <f>'Profitability Analysis'!H10</f>
        <v>463.26290000000012</v>
      </c>
      <c r="L27" s="161" t="s">
        <v>197</v>
      </c>
      <c r="M27" s="77">
        <f>'Profitability Analysis'!F11</f>
        <v>49.922221099999945</v>
      </c>
      <c r="N27" s="77">
        <f>'Profitability Analysis'!G11</f>
        <v>292.2322211</v>
      </c>
      <c r="O27" s="78">
        <f>'Profitability Analysis'!H11</f>
        <v>627.40722110000002</v>
      </c>
      <c r="Q27" s="161" t="s">
        <v>197</v>
      </c>
      <c r="R27" s="77">
        <f>'Profitability Analysis'!F12</f>
        <v>-102.51420000000002</v>
      </c>
      <c r="S27" s="77">
        <f>'Profitability Analysis'!G12</f>
        <v>68.985799999999983</v>
      </c>
      <c r="T27" s="78">
        <f>'Profitability Analysis'!H12</f>
        <v>301.73579999999998</v>
      </c>
    </row>
    <row r="28" spans="2:20" ht="28.5" customHeight="1">
      <c r="B28" s="165" t="s">
        <v>198</v>
      </c>
      <c r="C28" s="89" t="s">
        <v>112</v>
      </c>
      <c r="D28" s="235" t="s">
        <v>113</v>
      </c>
      <c r="E28" s="236"/>
      <c r="F28" s="8"/>
      <c r="G28" s="165" t="s">
        <v>198</v>
      </c>
      <c r="H28" s="89" t="s">
        <v>112</v>
      </c>
      <c r="I28" s="235" t="s">
        <v>113</v>
      </c>
      <c r="J28" s="236"/>
      <c r="L28" s="165" t="s">
        <v>198</v>
      </c>
      <c r="M28" s="89" t="s">
        <v>112</v>
      </c>
      <c r="N28" s="235" t="s">
        <v>113</v>
      </c>
      <c r="O28" s="236"/>
      <c r="Q28" s="165" t="s">
        <v>198</v>
      </c>
      <c r="R28" s="89" t="s">
        <v>112</v>
      </c>
      <c r="S28" s="235" t="s">
        <v>113</v>
      </c>
      <c r="T28" s="236"/>
    </row>
    <row r="29" spans="2:20">
      <c r="B29" s="161" t="s">
        <v>199</v>
      </c>
      <c r="C29" s="47">
        <f>'Break-Even Analysis'!C9</f>
        <v>5.7087692307692297</v>
      </c>
      <c r="D29" s="228">
        <f>'Break-Even Analysis'!D9</f>
        <v>82.788525896414328</v>
      </c>
      <c r="E29" s="229"/>
      <c r="F29" s="8"/>
      <c r="G29" s="161" t="s">
        <v>199</v>
      </c>
      <c r="H29" s="47">
        <f>'Break-Even Analysis'!C10</f>
        <v>9.0661396103896106</v>
      </c>
      <c r="I29" s="228">
        <f>'Break-Even Analysis'!D10</f>
        <v>26.09692523364486</v>
      </c>
      <c r="J29" s="229"/>
      <c r="L29" s="161" t="s">
        <v>199</v>
      </c>
      <c r="M29" s="47">
        <f>'Break-Even Analysis'!C11</f>
        <v>9.960549787456447</v>
      </c>
      <c r="N29" s="228">
        <f>'Break-Even Analysis'!D11</f>
        <v>20.274310560283691</v>
      </c>
      <c r="O29" s="229"/>
      <c r="Q29" s="161" t="s">
        <v>199</v>
      </c>
      <c r="R29" s="47">
        <f>'Break-Even Analysis'!C12</f>
        <v>7.3421265306122452</v>
      </c>
      <c r="S29" s="228">
        <f>'Break-Even Analysis'!D12</f>
        <v>58.737012244897961</v>
      </c>
      <c r="T29" s="229"/>
    </row>
    <row r="30" spans="2:20">
      <c r="B30" s="161" t="s">
        <v>200</v>
      </c>
      <c r="C30" s="77">
        <f>'Break-Even Analysis'!E9</f>
        <v>7.7411098901098905</v>
      </c>
      <c r="D30" s="230">
        <f>'Break-Even Analysis'!F9</f>
        <v>112.26151394422311</v>
      </c>
      <c r="E30" s="231"/>
      <c r="F30" s="8"/>
      <c r="G30" s="161" t="s">
        <v>200</v>
      </c>
      <c r="H30" s="77">
        <f>'Break-Even Analysis'!E10</f>
        <v>15.070782467532469</v>
      </c>
      <c r="I30" s="230">
        <f>'Break-Even Analysis'!F10</f>
        <v>43.381317757009349</v>
      </c>
      <c r="J30" s="231"/>
      <c r="L30" s="161" t="s">
        <v>200</v>
      </c>
      <c r="M30" s="77">
        <f>'Break-Even Analysis'!E11</f>
        <v>16.404556756097563</v>
      </c>
      <c r="N30" s="230">
        <f>'Break-Even Analysis'!F11</f>
        <v>33.390835382978722</v>
      </c>
      <c r="O30" s="231"/>
      <c r="Q30" s="161" t="s">
        <v>200</v>
      </c>
      <c r="R30" s="77">
        <f>'Break-Even Analysis'!E12</f>
        <v>11.116473469387756</v>
      </c>
      <c r="S30" s="230">
        <f>'Break-Even Analysis'!F12</f>
        <v>88.93178775510205</v>
      </c>
      <c r="T30" s="231"/>
    </row>
    <row r="31" spans="2:20" ht="30" customHeight="1">
      <c r="B31" s="166" t="s">
        <v>209</v>
      </c>
      <c r="C31" s="167"/>
      <c r="D31" s="167"/>
      <c r="E31" s="168"/>
      <c r="F31" s="8"/>
      <c r="G31" s="166" t="s">
        <v>209</v>
      </c>
      <c r="H31" s="167"/>
      <c r="I31" s="167"/>
      <c r="J31" s="168"/>
      <c r="L31" s="166" t="s">
        <v>209</v>
      </c>
      <c r="M31" s="167"/>
      <c r="N31" s="167"/>
      <c r="O31" s="168"/>
      <c r="Q31" s="166" t="s">
        <v>209</v>
      </c>
      <c r="R31" s="167"/>
      <c r="S31" s="167"/>
      <c r="T31" s="168"/>
    </row>
    <row r="32" spans="2:20">
      <c r="B32" s="161" t="s">
        <v>196</v>
      </c>
      <c r="C32" s="225" t="str">
        <f>'Crop Rankings'!AM9</f>
        <v>1st</v>
      </c>
      <c r="D32" s="226"/>
      <c r="E32" s="227"/>
      <c r="F32" s="8"/>
      <c r="G32" s="161" t="s">
        <v>196</v>
      </c>
      <c r="H32" s="225" t="str">
        <f>'Crop Rankings'!AM10</f>
        <v>15th</v>
      </c>
      <c r="I32" s="226"/>
      <c r="J32" s="227"/>
      <c r="L32" s="161" t="s">
        <v>196</v>
      </c>
      <c r="M32" s="225" t="str">
        <f>'Crop Rankings'!AM11</f>
        <v>6th</v>
      </c>
      <c r="N32" s="226"/>
      <c r="O32" s="227"/>
      <c r="Q32" s="161" t="s">
        <v>196</v>
      </c>
      <c r="R32" s="225" t="str">
        <f>'Crop Rankings'!AM12</f>
        <v>19th</v>
      </c>
      <c r="S32" s="226"/>
      <c r="T32" s="227"/>
    </row>
    <row r="33" spans="2:20">
      <c r="B33" s="161" t="s">
        <v>201</v>
      </c>
      <c r="C33" s="219" t="str">
        <f>'Crop Rankings'!AP9</f>
        <v>5th</v>
      </c>
      <c r="D33" s="220"/>
      <c r="E33" s="221"/>
      <c r="F33" s="8"/>
      <c r="G33" s="161" t="s">
        <v>201</v>
      </c>
      <c r="H33" s="219" t="str">
        <f>'Crop Rankings'!AP10</f>
        <v>12th</v>
      </c>
      <c r="I33" s="220"/>
      <c r="J33" s="221"/>
      <c r="L33" s="161" t="s">
        <v>201</v>
      </c>
      <c r="M33" s="219" t="str">
        <f>'Crop Rankings'!AP11</f>
        <v>6th</v>
      </c>
      <c r="N33" s="220"/>
      <c r="O33" s="221"/>
      <c r="Q33" s="161" t="s">
        <v>201</v>
      </c>
      <c r="R33" s="219" t="str">
        <f>'Crop Rankings'!AP12</f>
        <v>21st</v>
      </c>
      <c r="S33" s="220"/>
      <c r="T33" s="221"/>
    </row>
    <row r="34" spans="2:20" ht="21" thickBot="1">
      <c r="B34" s="164" t="s">
        <v>202</v>
      </c>
      <c r="C34" s="222" t="str">
        <f>'Crop Rankings'!AS9</f>
        <v>1st</v>
      </c>
      <c r="D34" s="223"/>
      <c r="E34" s="224"/>
      <c r="F34" s="8"/>
      <c r="G34" s="164" t="s">
        <v>202</v>
      </c>
      <c r="H34" s="222" t="str">
        <f>'Crop Rankings'!AS10</f>
        <v>14th</v>
      </c>
      <c r="I34" s="223"/>
      <c r="J34" s="224"/>
      <c r="L34" s="164" t="s">
        <v>202</v>
      </c>
      <c r="M34" s="222" t="str">
        <f>'Crop Rankings'!AS11</f>
        <v>7th</v>
      </c>
      <c r="N34" s="223"/>
      <c r="O34" s="224"/>
      <c r="Q34" s="164" t="s">
        <v>202</v>
      </c>
      <c r="R34" s="222" t="str">
        <f>'Crop Rankings'!AS12</f>
        <v>20th</v>
      </c>
      <c r="S34" s="223"/>
      <c r="T34" s="224"/>
    </row>
    <row r="35" spans="2:20" ht="21" thickBot="1"/>
    <row r="36" spans="2:20" ht="40.5" customHeight="1">
      <c r="B36" s="237" t="s">
        <v>212</v>
      </c>
      <c r="C36" s="238"/>
      <c r="D36" s="238"/>
      <c r="E36" s="239"/>
      <c r="F36" s="9"/>
      <c r="G36" s="237" t="s">
        <v>213</v>
      </c>
      <c r="H36" s="238"/>
      <c r="I36" s="238"/>
      <c r="J36" s="239"/>
      <c r="L36" s="237" t="s">
        <v>214</v>
      </c>
      <c r="M36" s="238"/>
      <c r="N36" s="238"/>
      <c r="O36" s="239"/>
      <c r="Q36" s="237" t="s">
        <v>215</v>
      </c>
      <c r="R36" s="238"/>
      <c r="S36" s="238"/>
      <c r="T36" s="239"/>
    </row>
    <row r="37" spans="2:20" ht="31.5" customHeight="1">
      <c r="B37" s="166"/>
      <c r="C37" s="89" t="s">
        <v>17</v>
      </c>
      <c r="D37" s="89" t="s">
        <v>125</v>
      </c>
      <c r="E37" s="10" t="s">
        <v>18</v>
      </c>
      <c r="F37" s="7"/>
      <c r="G37" s="166"/>
      <c r="H37" s="89" t="s">
        <v>17</v>
      </c>
      <c r="I37" s="89" t="s">
        <v>125</v>
      </c>
      <c r="J37" s="10" t="s">
        <v>18</v>
      </c>
      <c r="L37" s="166"/>
      <c r="M37" s="89" t="s">
        <v>17</v>
      </c>
      <c r="N37" s="89" t="s">
        <v>125</v>
      </c>
      <c r="O37" s="10" t="s">
        <v>18</v>
      </c>
      <c r="Q37" s="166"/>
      <c r="R37" s="89" t="s">
        <v>17</v>
      </c>
      <c r="S37" s="89" t="s">
        <v>125</v>
      </c>
      <c r="T37" s="10" t="s">
        <v>18</v>
      </c>
    </row>
    <row r="38" spans="2:20">
      <c r="B38" s="161" t="s">
        <v>0</v>
      </c>
      <c r="C38" s="47">
        <f>'Production Cost Comparison'!AY17</f>
        <v>275.88833999999997</v>
      </c>
      <c r="D38" s="47">
        <f>'Production Cost Comparison'!AZ17</f>
        <v>306.54259999999999</v>
      </c>
      <c r="E38" s="48">
        <f>'Production Cost Comparison'!BA17</f>
        <v>337.19686000000007</v>
      </c>
      <c r="F38" s="8"/>
      <c r="G38" s="161" t="s">
        <v>0</v>
      </c>
      <c r="H38" s="47">
        <f>'Production Cost Comparison'!BE17</f>
        <v>258.30783000000002</v>
      </c>
      <c r="I38" s="47">
        <f>'Production Cost Comparison'!BF17</f>
        <v>287.00870000000003</v>
      </c>
      <c r="J38" s="48">
        <f>'Production Cost Comparison'!BG17</f>
        <v>315.70957000000004</v>
      </c>
      <c r="L38" s="161" t="s">
        <v>0</v>
      </c>
      <c r="M38" s="47">
        <f>'Production Cost Comparison'!BK17</f>
        <v>294.34932000000003</v>
      </c>
      <c r="N38" s="47">
        <f>'Production Cost Comparison'!BL17</f>
        <v>327.0548</v>
      </c>
      <c r="O38" s="48">
        <f>'Production Cost Comparison'!BM17</f>
        <v>359.76028000000008</v>
      </c>
      <c r="Q38" s="161" t="s">
        <v>0</v>
      </c>
      <c r="R38" s="47">
        <f>'Production Cost Comparison'!BQ17</f>
        <v>296.42579999999998</v>
      </c>
      <c r="S38" s="47">
        <f>'Production Cost Comparison'!BR17</f>
        <v>329.36199999999997</v>
      </c>
      <c r="T38" s="48">
        <f>'Production Cost Comparison'!BS17</f>
        <v>362.29820000000007</v>
      </c>
    </row>
    <row r="39" spans="2:20">
      <c r="B39" s="161" t="s">
        <v>20</v>
      </c>
      <c r="C39" s="77">
        <f>'Production Cost Comparison'!AY27</f>
        <v>442.33704</v>
      </c>
      <c r="D39" s="77">
        <f>'Production Cost Comparison'!AZ27</f>
        <v>491.48559999999998</v>
      </c>
      <c r="E39" s="78">
        <f>'Production Cost Comparison'!BA27</f>
        <v>540.63416000000018</v>
      </c>
      <c r="F39" s="8"/>
      <c r="G39" s="161" t="s">
        <v>20</v>
      </c>
      <c r="H39" s="77">
        <f>'Production Cost Comparison'!BE27</f>
        <v>424.75653</v>
      </c>
      <c r="I39" s="77">
        <f>'Production Cost Comparison'!BF27</f>
        <v>471.95170000000002</v>
      </c>
      <c r="J39" s="78">
        <f>'Production Cost Comparison'!BG27</f>
        <v>519.14687000000004</v>
      </c>
      <c r="L39" s="161" t="s">
        <v>20</v>
      </c>
      <c r="M39" s="77">
        <f>'Production Cost Comparison'!BK27</f>
        <v>460.79802000000007</v>
      </c>
      <c r="N39" s="77">
        <f>'Production Cost Comparison'!BL27</f>
        <v>511.99779999999998</v>
      </c>
      <c r="O39" s="78">
        <f>'Production Cost Comparison'!BM27</f>
        <v>563.19758000000013</v>
      </c>
      <c r="Q39" s="161" t="s">
        <v>20</v>
      </c>
      <c r="R39" s="77">
        <f>'Production Cost Comparison'!BQ27</f>
        <v>462.87450000000001</v>
      </c>
      <c r="S39" s="77">
        <f>'Production Cost Comparison'!BR27</f>
        <v>514.30499999999995</v>
      </c>
      <c r="T39" s="78">
        <f>'Production Cost Comparison'!BS27</f>
        <v>565.73550000000012</v>
      </c>
    </row>
    <row r="40" spans="2:20">
      <c r="B40" s="161" t="s">
        <v>193</v>
      </c>
      <c r="C40" s="53">
        <f>'Yield Estimates'!C12</f>
        <v>45.5</v>
      </c>
      <c r="D40" s="53">
        <f>'Yield Estimates'!D12</f>
        <v>65</v>
      </c>
      <c r="E40" s="54">
        <f>'Yield Estimates'!E12</f>
        <v>87.75</v>
      </c>
      <c r="F40" s="8"/>
      <c r="G40" s="161" t="s">
        <v>193</v>
      </c>
      <c r="H40" s="53">
        <f>'Yield Estimates'!C13</f>
        <v>53.9</v>
      </c>
      <c r="I40" s="53">
        <f>'Yield Estimates'!D13</f>
        <v>77</v>
      </c>
      <c r="J40" s="54">
        <f>'Yield Estimates'!E13</f>
        <v>103.95</v>
      </c>
      <c r="L40" s="161" t="s">
        <v>193</v>
      </c>
      <c r="M40" s="53">
        <f>'Yield Estimates'!C14</f>
        <v>50.4</v>
      </c>
      <c r="N40" s="53">
        <f>'Yield Estimates'!D14</f>
        <v>72</v>
      </c>
      <c r="O40" s="54">
        <f>'Yield Estimates'!E14</f>
        <v>97.2</v>
      </c>
      <c r="Q40" s="161" t="s">
        <v>193</v>
      </c>
      <c r="R40" s="53">
        <f>'Yield Estimates'!C15</f>
        <v>43.4</v>
      </c>
      <c r="S40" s="53">
        <f>'Yield Estimates'!D15</f>
        <v>62</v>
      </c>
      <c r="T40" s="54">
        <f>'Yield Estimates'!E15</f>
        <v>83.7</v>
      </c>
    </row>
    <row r="41" spans="2:20">
      <c r="B41" s="161" t="s">
        <v>194</v>
      </c>
      <c r="C41" s="77">
        <f>'Price Analysis'!C12</f>
        <v>6.2</v>
      </c>
      <c r="D41" s="77">
        <f>'Price Analysis'!D12</f>
        <v>7.35</v>
      </c>
      <c r="E41" s="78">
        <f>'Price Analysis'!E12</f>
        <v>8.5</v>
      </c>
      <c r="F41" s="8"/>
      <c r="G41" s="161" t="s">
        <v>194</v>
      </c>
      <c r="H41" s="77">
        <f>'Price Analysis'!C13</f>
        <v>4.5</v>
      </c>
      <c r="I41" s="77">
        <f>'Price Analysis'!D13</f>
        <v>5.5</v>
      </c>
      <c r="J41" s="78">
        <f>'Price Analysis'!E13</f>
        <v>6.5</v>
      </c>
      <c r="L41" s="161" t="s">
        <v>194</v>
      </c>
      <c r="M41" s="77">
        <f>'Price Analysis'!C14</f>
        <v>5.25</v>
      </c>
      <c r="N41" s="77">
        <f>'Price Analysis'!D14</f>
        <v>6.125</v>
      </c>
      <c r="O41" s="78">
        <f>'Price Analysis'!E14</f>
        <v>7</v>
      </c>
      <c r="Q41" s="161" t="s">
        <v>194</v>
      </c>
      <c r="R41" s="77">
        <f>'Price Analysis'!C15</f>
        <v>6.5</v>
      </c>
      <c r="S41" s="77">
        <f>'Price Analysis'!D15</f>
        <v>7.75</v>
      </c>
      <c r="T41" s="78">
        <f>'Price Analysis'!E15</f>
        <v>9</v>
      </c>
    </row>
    <row r="42" spans="2:20" ht="28.5" customHeight="1">
      <c r="B42" s="165" t="s">
        <v>195</v>
      </c>
      <c r="C42" s="89"/>
      <c r="D42" s="89"/>
      <c r="E42" s="10"/>
      <c r="F42" s="8"/>
      <c r="G42" s="165" t="s">
        <v>195</v>
      </c>
      <c r="H42" s="89"/>
      <c r="I42" s="89"/>
      <c r="J42" s="10"/>
      <c r="L42" s="165" t="s">
        <v>195</v>
      </c>
      <c r="M42" s="89"/>
      <c r="N42" s="89"/>
      <c r="O42" s="10"/>
      <c r="Q42" s="165" t="s">
        <v>195</v>
      </c>
      <c r="R42" s="89"/>
      <c r="S42" s="89"/>
      <c r="T42" s="10"/>
    </row>
    <row r="43" spans="2:20">
      <c r="B43" s="161" t="s">
        <v>196</v>
      </c>
      <c r="C43" s="47">
        <f>'Profitability Analysis'!C13</f>
        <v>282.10000000000002</v>
      </c>
      <c r="D43" s="47">
        <f>'Profitability Analysis'!D13</f>
        <v>477.75</v>
      </c>
      <c r="E43" s="48">
        <f>'Profitability Analysis'!E13</f>
        <v>745.875</v>
      </c>
      <c r="F43" s="8"/>
      <c r="G43" s="161" t="s">
        <v>196</v>
      </c>
      <c r="H43" s="47">
        <f>'Profitability Analysis'!C14</f>
        <v>242.54999999999998</v>
      </c>
      <c r="I43" s="47">
        <f>'Profitability Analysis'!D14</f>
        <v>423.5</v>
      </c>
      <c r="J43" s="48">
        <f>'Profitability Analysis'!E14</f>
        <v>675.67500000000007</v>
      </c>
      <c r="L43" s="161" t="s">
        <v>196</v>
      </c>
      <c r="M43" s="47">
        <f>'Profitability Analysis'!C15</f>
        <v>264.59999999999997</v>
      </c>
      <c r="N43" s="47">
        <f>'Profitability Analysis'!D15</f>
        <v>441</v>
      </c>
      <c r="O43" s="48">
        <f>'Profitability Analysis'!E15</f>
        <v>680.4</v>
      </c>
      <c r="Q43" s="161" t="s">
        <v>196</v>
      </c>
      <c r="R43" s="47">
        <f>'Profitability Analysis'!C16</f>
        <v>282.09999999999997</v>
      </c>
      <c r="S43" s="47">
        <f>'Profitability Analysis'!D16</f>
        <v>480.5</v>
      </c>
      <c r="T43" s="48">
        <f>'Profitability Analysis'!E16</f>
        <v>753.30000000000007</v>
      </c>
    </row>
    <row r="44" spans="2:20">
      <c r="B44" s="161" t="s">
        <v>197</v>
      </c>
      <c r="C44" s="77">
        <f>'Profitability Analysis'!F13</f>
        <v>-24.44259999999997</v>
      </c>
      <c r="D44" s="77">
        <f>'Profitability Analysis'!G13</f>
        <v>171.20740000000001</v>
      </c>
      <c r="E44" s="78">
        <f>'Profitability Analysis'!H13</f>
        <v>439.33240000000001</v>
      </c>
      <c r="F44" s="8"/>
      <c r="G44" s="161" t="s">
        <v>197</v>
      </c>
      <c r="H44" s="77">
        <f>'Profitability Analysis'!F14</f>
        <v>-44.45870000000005</v>
      </c>
      <c r="I44" s="77">
        <f>'Profitability Analysis'!G14</f>
        <v>136.49129999999997</v>
      </c>
      <c r="J44" s="78">
        <f>'Profitability Analysis'!H14</f>
        <v>388.66630000000004</v>
      </c>
      <c r="L44" s="161" t="s">
        <v>197</v>
      </c>
      <c r="M44" s="77">
        <f>'Profitability Analysis'!F15</f>
        <v>-62.454800000000034</v>
      </c>
      <c r="N44" s="77">
        <f>'Profitability Analysis'!G15</f>
        <v>113.9452</v>
      </c>
      <c r="O44" s="78">
        <f>'Profitability Analysis'!H15</f>
        <v>353.34519999999998</v>
      </c>
      <c r="Q44" s="161" t="s">
        <v>197</v>
      </c>
      <c r="R44" s="77">
        <f>'Profitability Analysis'!F16</f>
        <v>-47.262</v>
      </c>
      <c r="S44" s="77">
        <f>'Profitability Analysis'!G16</f>
        <v>151.13800000000003</v>
      </c>
      <c r="T44" s="78">
        <f>'Profitability Analysis'!H16</f>
        <v>423.9380000000001</v>
      </c>
    </row>
    <row r="45" spans="2:20" ht="28.5" customHeight="1">
      <c r="B45" s="165" t="s">
        <v>198</v>
      </c>
      <c r="C45" s="89" t="s">
        <v>112</v>
      </c>
      <c r="D45" s="235" t="s">
        <v>113</v>
      </c>
      <c r="E45" s="236"/>
      <c r="F45" s="8"/>
      <c r="G45" s="165" t="s">
        <v>198</v>
      </c>
      <c r="H45" s="89" t="s">
        <v>112</v>
      </c>
      <c r="I45" s="235" t="s">
        <v>113</v>
      </c>
      <c r="J45" s="236"/>
      <c r="L45" s="165" t="s">
        <v>198</v>
      </c>
      <c r="M45" s="89" t="s">
        <v>112</v>
      </c>
      <c r="N45" s="235" t="s">
        <v>113</v>
      </c>
      <c r="O45" s="236"/>
      <c r="Q45" s="165" t="s">
        <v>198</v>
      </c>
      <c r="R45" s="89" t="s">
        <v>112</v>
      </c>
      <c r="S45" s="235" t="s">
        <v>113</v>
      </c>
      <c r="T45" s="236"/>
    </row>
    <row r="46" spans="2:20">
      <c r="B46" s="161" t="s">
        <v>199</v>
      </c>
      <c r="C46" s="47">
        <f>'Break-Even Analysis'!C13</f>
        <v>6.7371999999999996</v>
      </c>
      <c r="D46" s="228">
        <f>'Break-Even Analysis'!D13</f>
        <v>41.706476190476188</v>
      </c>
      <c r="E46" s="229"/>
      <c r="F46" s="8"/>
      <c r="G46" s="161" t="s">
        <v>199</v>
      </c>
      <c r="H46" s="47">
        <f>'Break-Even Analysis'!C14</f>
        <v>5.3248367346938785</v>
      </c>
      <c r="I46" s="228">
        <f>'Break-Even Analysis'!D14</f>
        <v>52.183400000000006</v>
      </c>
      <c r="J46" s="229"/>
      <c r="L46" s="161" t="s">
        <v>199</v>
      </c>
      <c r="M46" s="47">
        <f>'Break-Even Analysis'!C15</f>
        <v>6.48918253968254</v>
      </c>
      <c r="N46" s="228">
        <f>'Break-Even Analysis'!D15</f>
        <v>53.396702040816329</v>
      </c>
      <c r="O46" s="229"/>
      <c r="Q46" s="161" t="s">
        <v>199</v>
      </c>
      <c r="R46" s="47">
        <f>'Break-Even Analysis'!C16</f>
        <v>7.588986175115207</v>
      </c>
      <c r="S46" s="228">
        <f>'Break-Even Analysis'!D16</f>
        <v>42.498322580645159</v>
      </c>
      <c r="T46" s="229"/>
    </row>
    <row r="47" spans="2:20">
      <c r="B47" s="161" t="s">
        <v>200</v>
      </c>
      <c r="C47" s="77">
        <f>'Break-Even Analysis'!E13</f>
        <v>10.801881318681318</v>
      </c>
      <c r="D47" s="230">
        <f>'Break-Even Analysis'!F13</f>
        <v>66.868789115646265</v>
      </c>
      <c r="E47" s="231"/>
      <c r="F47" s="8"/>
      <c r="G47" s="161" t="s">
        <v>200</v>
      </c>
      <c r="H47" s="77">
        <f>'Break-Even Analysis'!E14</f>
        <v>8.7560612244897964</v>
      </c>
      <c r="I47" s="230">
        <f>'Break-Even Analysis'!F14</f>
        <v>85.809399999999997</v>
      </c>
      <c r="J47" s="231"/>
      <c r="L47" s="161" t="s">
        <v>200</v>
      </c>
      <c r="M47" s="77">
        <f>'Break-Even Analysis'!E15</f>
        <v>10.158686507936508</v>
      </c>
      <c r="N47" s="230">
        <f>'Break-Even Analysis'!F15</f>
        <v>83.591477551020404</v>
      </c>
      <c r="O47" s="231"/>
      <c r="Q47" s="161" t="s">
        <v>200</v>
      </c>
      <c r="R47" s="77">
        <f>'Break-Even Analysis'!E16</f>
        <v>11.850345622119814</v>
      </c>
      <c r="S47" s="230">
        <f>'Break-Even Analysis'!F16</f>
        <v>66.361935483870965</v>
      </c>
      <c r="T47" s="231"/>
    </row>
    <row r="48" spans="2:20" ht="30" customHeight="1">
      <c r="B48" s="166" t="s">
        <v>209</v>
      </c>
      <c r="C48" s="167"/>
      <c r="D48" s="167"/>
      <c r="E48" s="168"/>
      <c r="F48" s="8"/>
      <c r="G48" s="166" t="s">
        <v>209</v>
      </c>
      <c r="H48" s="167"/>
      <c r="I48" s="167"/>
      <c r="J48" s="168"/>
      <c r="L48" s="166" t="s">
        <v>209</v>
      </c>
      <c r="M48" s="167"/>
      <c r="N48" s="167"/>
      <c r="O48" s="168"/>
      <c r="Q48" s="166" t="s">
        <v>209</v>
      </c>
      <c r="R48" s="167"/>
      <c r="S48" s="167"/>
      <c r="T48" s="168"/>
    </row>
    <row r="49" spans="2:20">
      <c r="B49" s="161" t="s">
        <v>196</v>
      </c>
      <c r="C49" s="225" t="str">
        <f>'Crop Rankings'!AM13</f>
        <v>13th</v>
      </c>
      <c r="D49" s="226"/>
      <c r="E49" s="227"/>
      <c r="F49" s="8"/>
      <c r="G49" s="161" t="s">
        <v>196</v>
      </c>
      <c r="H49" s="225" t="str">
        <f>'Crop Rankings'!AM14</f>
        <v>20th</v>
      </c>
      <c r="I49" s="226"/>
      <c r="J49" s="227"/>
      <c r="L49" s="161" t="s">
        <v>196</v>
      </c>
      <c r="M49" s="225" t="str">
        <f>'Crop Rankings'!AM15</f>
        <v>18th</v>
      </c>
      <c r="N49" s="226"/>
      <c r="O49" s="227"/>
      <c r="Q49" s="161" t="s">
        <v>196</v>
      </c>
      <c r="R49" s="225" t="str">
        <f>'Crop Rankings'!AM16</f>
        <v>12th</v>
      </c>
      <c r="S49" s="226"/>
      <c r="T49" s="227"/>
    </row>
    <row r="50" spans="2:20">
      <c r="B50" s="161" t="s">
        <v>201</v>
      </c>
      <c r="C50" s="219" t="str">
        <f>'Crop Rankings'!AP13</f>
        <v>15th</v>
      </c>
      <c r="D50" s="220"/>
      <c r="E50" s="221"/>
      <c r="F50" s="8"/>
      <c r="G50" s="161" t="s">
        <v>201</v>
      </c>
      <c r="H50" s="219" t="str">
        <f>'Crop Rankings'!AP14</f>
        <v>18th</v>
      </c>
      <c r="I50" s="220"/>
      <c r="J50" s="221"/>
      <c r="L50" s="161" t="s">
        <v>201</v>
      </c>
      <c r="M50" s="219" t="str">
        <f>'Crop Rankings'!AP15</f>
        <v>20th</v>
      </c>
      <c r="N50" s="220"/>
      <c r="O50" s="221"/>
      <c r="Q50" s="161" t="s">
        <v>201</v>
      </c>
      <c r="R50" s="219" t="str">
        <f>'Crop Rankings'!AP16</f>
        <v>17th</v>
      </c>
      <c r="S50" s="220"/>
      <c r="T50" s="221"/>
    </row>
    <row r="51" spans="2:20" ht="21" thickBot="1">
      <c r="B51" s="164" t="s">
        <v>202</v>
      </c>
      <c r="C51" s="222" t="str">
        <f>'Crop Rankings'!AS13</f>
        <v>13th</v>
      </c>
      <c r="D51" s="223"/>
      <c r="E51" s="224"/>
      <c r="F51" s="8"/>
      <c r="G51" s="164" t="s">
        <v>202</v>
      </c>
      <c r="H51" s="222" t="str">
        <f>'Crop Rankings'!AS14</f>
        <v>19th</v>
      </c>
      <c r="I51" s="223"/>
      <c r="J51" s="224"/>
      <c r="L51" s="164" t="s">
        <v>202</v>
      </c>
      <c r="M51" s="222" t="str">
        <f>'Crop Rankings'!AS15</f>
        <v>18th</v>
      </c>
      <c r="N51" s="223"/>
      <c r="O51" s="224"/>
      <c r="Q51" s="164" t="s">
        <v>202</v>
      </c>
      <c r="R51" s="222" t="str">
        <f>'Crop Rankings'!AS16</f>
        <v>12th</v>
      </c>
      <c r="S51" s="223"/>
      <c r="T51" s="224"/>
    </row>
    <row r="52" spans="2:20" ht="21" thickBot="1"/>
    <row r="53" spans="2:20" ht="40.5" customHeight="1">
      <c r="B53" s="237" t="s">
        <v>192</v>
      </c>
      <c r="C53" s="238"/>
      <c r="D53" s="238"/>
      <c r="E53" s="239"/>
      <c r="F53" s="9"/>
      <c r="G53" s="237" t="s">
        <v>223</v>
      </c>
      <c r="H53" s="238"/>
      <c r="I53" s="238"/>
      <c r="J53" s="239"/>
      <c r="L53" s="237" t="s">
        <v>216</v>
      </c>
      <c r="M53" s="238"/>
      <c r="N53" s="238"/>
      <c r="O53" s="239"/>
      <c r="Q53" s="237" t="s">
        <v>217</v>
      </c>
      <c r="R53" s="238"/>
      <c r="S53" s="238"/>
      <c r="T53" s="239"/>
    </row>
    <row r="54" spans="2:20" ht="31.5" customHeight="1">
      <c r="B54" s="166"/>
      <c r="C54" s="89" t="s">
        <v>17</v>
      </c>
      <c r="D54" s="89" t="s">
        <v>125</v>
      </c>
      <c r="E54" s="10" t="s">
        <v>18</v>
      </c>
      <c r="F54" s="7"/>
      <c r="G54" s="166"/>
      <c r="H54" s="89" t="s">
        <v>17</v>
      </c>
      <c r="I54" s="89" t="s">
        <v>125</v>
      </c>
      <c r="J54" s="10" t="s">
        <v>18</v>
      </c>
      <c r="L54" s="166"/>
      <c r="M54" s="89" t="s">
        <v>17</v>
      </c>
      <c r="N54" s="89" t="s">
        <v>125</v>
      </c>
      <c r="O54" s="10" t="s">
        <v>18</v>
      </c>
      <c r="Q54" s="166"/>
      <c r="R54" s="89" t="s">
        <v>17</v>
      </c>
      <c r="S54" s="89" t="s">
        <v>125</v>
      </c>
      <c r="T54" s="10" t="s">
        <v>18</v>
      </c>
    </row>
    <row r="55" spans="2:20">
      <c r="B55" s="161" t="s">
        <v>0</v>
      </c>
      <c r="C55" s="47">
        <f>'Production Cost Comparison'!BW17</f>
        <v>238.40496000000002</v>
      </c>
      <c r="D55" s="47">
        <f>'Production Cost Comparison'!BX17</f>
        <v>264.89440000000002</v>
      </c>
      <c r="E55" s="48">
        <f>'Production Cost Comparison'!BY17</f>
        <v>291.38384000000002</v>
      </c>
      <c r="F55" s="8"/>
      <c r="G55" s="161" t="s">
        <v>0</v>
      </c>
      <c r="H55" s="47">
        <f>'Production Cost Comparison'!CC17</f>
        <v>266.16501</v>
      </c>
      <c r="I55" s="47">
        <f>'Production Cost Comparison'!CD17</f>
        <v>295.73889999999994</v>
      </c>
      <c r="J55" s="48">
        <f>'Production Cost Comparison'!CE17</f>
        <v>325.31279000000001</v>
      </c>
      <c r="L55" s="161" t="s">
        <v>0</v>
      </c>
      <c r="M55" s="47">
        <f>'Production Cost Comparison'!CI17</f>
        <v>222.6100356</v>
      </c>
      <c r="N55" s="47">
        <f>'Production Cost Comparison'!CJ17</f>
        <v>247.34448399999997</v>
      </c>
      <c r="O55" s="48">
        <f>'Production Cost Comparison'!CK17</f>
        <v>272.07893240000004</v>
      </c>
      <c r="Q55" s="161" t="s">
        <v>0</v>
      </c>
      <c r="R55" s="47">
        <f>'Production Cost Comparison'!CO17</f>
        <v>244.33971120000001</v>
      </c>
      <c r="S55" s="47">
        <f>'Production Cost Comparison'!CP17</f>
        <v>271.48856799999999</v>
      </c>
      <c r="T55" s="48">
        <f>'Production Cost Comparison'!CQ17</f>
        <v>298.63742480000008</v>
      </c>
    </row>
    <row r="56" spans="2:20">
      <c r="B56" s="161" t="s">
        <v>20</v>
      </c>
      <c r="C56" s="77">
        <f>'Production Cost Comparison'!BW27</f>
        <v>404.85365999999999</v>
      </c>
      <c r="D56" s="77">
        <f>'Production Cost Comparison'!BX27</f>
        <v>449.8374</v>
      </c>
      <c r="E56" s="78">
        <f>'Production Cost Comparison'!BY27</f>
        <v>494.82114000000007</v>
      </c>
      <c r="F56" s="8"/>
      <c r="G56" s="161" t="s">
        <v>20</v>
      </c>
      <c r="H56" s="77">
        <f>'Production Cost Comparison'!CC27</f>
        <v>432.61370999999997</v>
      </c>
      <c r="I56" s="77">
        <f>'Production Cost Comparison'!CD27</f>
        <v>480.68189999999993</v>
      </c>
      <c r="J56" s="78">
        <f>'Production Cost Comparison'!CE27</f>
        <v>528.75009</v>
      </c>
      <c r="L56" s="161" t="s">
        <v>20</v>
      </c>
      <c r="M56" s="77">
        <f>'Production Cost Comparison'!CI27</f>
        <v>389.05873559999998</v>
      </c>
      <c r="N56" s="77">
        <f>'Production Cost Comparison'!CJ27</f>
        <v>432.28748399999995</v>
      </c>
      <c r="O56" s="78">
        <f>'Production Cost Comparison'!CK27</f>
        <v>475.51623240000009</v>
      </c>
      <c r="Q56" s="161" t="s">
        <v>20</v>
      </c>
      <c r="R56" s="77">
        <f>'Production Cost Comparison'!CO27</f>
        <v>410.78841120000004</v>
      </c>
      <c r="S56" s="77">
        <f>'Production Cost Comparison'!CP27</f>
        <v>456.43156799999997</v>
      </c>
      <c r="T56" s="78">
        <f>'Production Cost Comparison'!CQ27</f>
        <v>502.07472480000013</v>
      </c>
    </row>
    <row r="57" spans="2:20">
      <c r="B57" s="161" t="s">
        <v>193</v>
      </c>
      <c r="C57" s="53">
        <f>'Yield Estimates'!C16</f>
        <v>19.599999999999998</v>
      </c>
      <c r="D57" s="53">
        <f>'Yield Estimates'!D16</f>
        <v>28</v>
      </c>
      <c r="E57" s="54">
        <f>'Yield Estimates'!E16</f>
        <v>37.800000000000004</v>
      </c>
      <c r="F57" s="8"/>
      <c r="G57" s="161" t="s">
        <v>193</v>
      </c>
      <c r="H57" s="53">
        <f>'Yield Estimates'!C17</f>
        <v>35</v>
      </c>
      <c r="I57" s="53">
        <f>'Yield Estimates'!D17</f>
        <v>50</v>
      </c>
      <c r="J57" s="54">
        <f>'Yield Estimates'!E17</f>
        <v>67.5</v>
      </c>
      <c r="L57" s="161" t="s">
        <v>193</v>
      </c>
      <c r="M57" s="53">
        <f>'Yield Estimates'!C18</f>
        <v>1183</v>
      </c>
      <c r="N57" s="53">
        <f>'Yield Estimates'!D18</f>
        <v>1690</v>
      </c>
      <c r="O57" s="54">
        <f>'Yield Estimates'!E18</f>
        <v>2281.5</v>
      </c>
      <c r="Q57" s="161" t="s">
        <v>193</v>
      </c>
      <c r="R57" s="53">
        <f>'Yield Estimates'!C19</f>
        <v>1036</v>
      </c>
      <c r="S57" s="53">
        <f>'Yield Estimates'!D19</f>
        <v>1480</v>
      </c>
      <c r="T57" s="54">
        <f>'Yield Estimates'!E19</f>
        <v>1998.0000000000002</v>
      </c>
    </row>
    <row r="58" spans="2:20">
      <c r="B58" s="161" t="s">
        <v>194</v>
      </c>
      <c r="C58" s="77">
        <f>'Price Analysis'!C16</f>
        <v>14</v>
      </c>
      <c r="D58" s="77">
        <f>'Price Analysis'!D16</f>
        <v>17</v>
      </c>
      <c r="E58" s="78">
        <f>'Price Analysis'!E16</f>
        <v>20</v>
      </c>
      <c r="F58" s="8"/>
      <c r="G58" s="161" t="s">
        <v>194</v>
      </c>
      <c r="H58" s="77">
        <f>'Price Analysis'!C17</f>
        <v>8</v>
      </c>
      <c r="I58" s="77">
        <f>'Price Analysis'!D17</f>
        <v>9.25</v>
      </c>
      <c r="J58" s="78">
        <f>'Price Analysis'!E17</f>
        <v>10.5</v>
      </c>
      <c r="L58" s="161" t="s">
        <v>194</v>
      </c>
      <c r="M58" s="77">
        <f>'Price Analysis'!C18</f>
        <v>0.26</v>
      </c>
      <c r="N58" s="77">
        <f>'Price Analysis'!D18</f>
        <v>0.32500000000000001</v>
      </c>
      <c r="O58" s="78">
        <f>'Price Analysis'!E18</f>
        <v>0.39</v>
      </c>
      <c r="Q58" s="161" t="s">
        <v>194</v>
      </c>
      <c r="R58" s="77">
        <f>'Price Analysis'!C19</f>
        <v>0.41</v>
      </c>
      <c r="S58" s="77">
        <f>'Price Analysis'!D19</f>
        <v>0.53</v>
      </c>
      <c r="T58" s="78">
        <f>'Price Analysis'!E19</f>
        <v>0.65</v>
      </c>
    </row>
    <row r="59" spans="2:20" ht="28.5" customHeight="1">
      <c r="B59" s="165" t="s">
        <v>195</v>
      </c>
      <c r="C59" s="89"/>
      <c r="D59" s="89"/>
      <c r="E59" s="10"/>
      <c r="F59" s="8"/>
      <c r="G59" s="165" t="s">
        <v>195</v>
      </c>
      <c r="H59" s="89"/>
      <c r="I59" s="89"/>
      <c r="J59" s="10"/>
      <c r="L59" s="165" t="s">
        <v>195</v>
      </c>
      <c r="M59" s="89"/>
      <c r="N59" s="89"/>
      <c r="O59" s="10"/>
      <c r="Q59" s="165" t="s">
        <v>195</v>
      </c>
      <c r="R59" s="89"/>
      <c r="S59" s="89"/>
      <c r="T59" s="10"/>
    </row>
    <row r="60" spans="2:20">
      <c r="B60" s="161" t="s">
        <v>196</v>
      </c>
      <c r="C60" s="47">
        <f>'Profitability Analysis'!C17</f>
        <v>274.39999999999998</v>
      </c>
      <c r="D60" s="47">
        <f>'Profitability Analysis'!D17</f>
        <v>476</v>
      </c>
      <c r="E60" s="48">
        <f>'Profitability Analysis'!E17</f>
        <v>756.00000000000011</v>
      </c>
      <c r="F60" s="8"/>
      <c r="G60" s="161" t="s">
        <v>196</v>
      </c>
      <c r="H60" s="47">
        <f>'Profitability Analysis'!C18</f>
        <v>280</v>
      </c>
      <c r="I60" s="47">
        <f>'Profitability Analysis'!D18</f>
        <v>462.5</v>
      </c>
      <c r="J60" s="48">
        <f>'Profitability Analysis'!E18</f>
        <v>708.75</v>
      </c>
      <c r="L60" s="161" t="s">
        <v>196</v>
      </c>
      <c r="M60" s="47">
        <f>'Profitability Analysis'!C19</f>
        <v>307.58</v>
      </c>
      <c r="N60" s="47">
        <f>'Profitability Analysis'!D19</f>
        <v>549.25</v>
      </c>
      <c r="O60" s="48">
        <f>'Profitability Analysis'!E19</f>
        <v>889.78500000000008</v>
      </c>
      <c r="Q60" s="161" t="s">
        <v>196</v>
      </c>
      <c r="R60" s="47">
        <f>'Profitability Analysis'!C20</f>
        <v>424.76</v>
      </c>
      <c r="S60" s="47">
        <f>'Profitability Analysis'!D20</f>
        <v>784.40000000000009</v>
      </c>
      <c r="T60" s="48">
        <f>'Profitability Analysis'!E20</f>
        <v>1298.7000000000003</v>
      </c>
    </row>
    <row r="61" spans="2:20">
      <c r="B61" s="161" t="s">
        <v>197</v>
      </c>
      <c r="C61" s="77">
        <f>'Profitability Analysis'!F17</f>
        <v>9.5055999999999585</v>
      </c>
      <c r="D61" s="77">
        <f>'Profitability Analysis'!G17</f>
        <v>211.10559999999998</v>
      </c>
      <c r="E61" s="78">
        <f>'Profitability Analysis'!H17</f>
        <v>491.10560000000009</v>
      </c>
      <c r="F61" s="8"/>
      <c r="G61" s="161" t="s">
        <v>197</v>
      </c>
      <c r="H61" s="77">
        <f>'Profitability Analysis'!F18</f>
        <v>-15.738899999999944</v>
      </c>
      <c r="I61" s="77">
        <f>'Profitability Analysis'!G18</f>
        <v>166.76110000000006</v>
      </c>
      <c r="J61" s="78">
        <f>'Profitability Analysis'!H18</f>
        <v>413.01110000000006</v>
      </c>
      <c r="L61" s="161" t="s">
        <v>197</v>
      </c>
      <c r="M61" s="77">
        <f>'Profitability Analysis'!F19</f>
        <v>60.235516000000018</v>
      </c>
      <c r="N61" s="77">
        <f>'Profitability Analysis'!G19</f>
        <v>301.90551600000003</v>
      </c>
      <c r="O61" s="78">
        <f>'Profitability Analysis'!H19</f>
        <v>642.44051600000012</v>
      </c>
      <c r="Q61" s="161" t="s">
        <v>197</v>
      </c>
      <c r="R61" s="77">
        <f>'Profitability Analysis'!F20</f>
        <v>153.271432</v>
      </c>
      <c r="S61" s="77">
        <f>'Profitability Analysis'!G20</f>
        <v>512.9114320000001</v>
      </c>
      <c r="T61" s="78">
        <f>'Profitability Analysis'!H20</f>
        <v>1027.2114320000003</v>
      </c>
    </row>
    <row r="62" spans="2:20" ht="28.5" customHeight="1">
      <c r="B62" s="165" t="s">
        <v>198</v>
      </c>
      <c r="C62" s="89" t="s">
        <v>112</v>
      </c>
      <c r="D62" s="235" t="s">
        <v>113</v>
      </c>
      <c r="E62" s="236"/>
      <c r="F62" s="8"/>
      <c r="G62" s="165" t="s">
        <v>198</v>
      </c>
      <c r="H62" s="89" t="s">
        <v>112</v>
      </c>
      <c r="I62" s="235" t="s">
        <v>113</v>
      </c>
      <c r="J62" s="236"/>
      <c r="L62" s="165" t="s">
        <v>198</v>
      </c>
      <c r="M62" s="89" t="s">
        <v>112</v>
      </c>
      <c r="N62" s="235" t="s">
        <v>113</v>
      </c>
      <c r="O62" s="236"/>
      <c r="Q62" s="165" t="s">
        <v>198</v>
      </c>
      <c r="R62" s="89" t="s">
        <v>112</v>
      </c>
      <c r="S62" s="235" t="s">
        <v>113</v>
      </c>
      <c r="T62" s="236"/>
    </row>
    <row r="63" spans="2:20">
      <c r="B63" s="161" t="s">
        <v>199</v>
      </c>
      <c r="C63" s="47">
        <f>'Break-Even Analysis'!C17</f>
        <v>13.515020408163268</v>
      </c>
      <c r="D63" s="228">
        <f>'Break-Even Analysis'!D17</f>
        <v>15.582023529411765</v>
      </c>
      <c r="E63" s="229"/>
      <c r="F63" s="8"/>
      <c r="G63" s="161" t="s">
        <v>199</v>
      </c>
      <c r="H63" s="47">
        <f>'Break-Even Analysis'!C18</f>
        <v>8.4496828571428555</v>
      </c>
      <c r="I63" s="228">
        <f>'Break-Even Analysis'!D18</f>
        <v>31.971772972972968</v>
      </c>
      <c r="J63" s="229"/>
      <c r="L63" s="161" t="s">
        <v>199</v>
      </c>
      <c r="M63" s="47">
        <f>'Break-Even Analysis'!C19</f>
        <v>0.20908240405748096</v>
      </c>
      <c r="N63" s="228">
        <f>'Break-Even Analysis'!D19</f>
        <v>761.05995076923068</v>
      </c>
      <c r="O63" s="229"/>
      <c r="Q63" s="161" t="s">
        <v>199</v>
      </c>
      <c r="R63" s="47">
        <f>'Break-Even Analysis'!C20</f>
        <v>0.26205460231660233</v>
      </c>
      <c r="S63" s="228">
        <f>'Break-Even Analysis'!D20</f>
        <v>512.24258113207543</v>
      </c>
      <c r="T63" s="229"/>
    </row>
    <row r="64" spans="2:20">
      <c r="B64" s="161" t="s">
        <v>200</v>
      </c>
      <c r="C64" s="77">
        <f>'Break-Even Analysis'!E17</f>
        <v>22.950887755102045</v>
      </c>
      <c r="D64" s="230">
        <f>'Break-Even Analysis'!F17</f>
        <v>26.461023529411765</v>
      </c>
      <c r="E64" s="231"/>
      <c r="F64" s="8"/>
      <c r="G64" s="161" t="s">
        <v>200</v>
      </c>
      <c r="H64" s="77">
        <f>'Break-Even Analysis'!E18</f>
        <v>13.73376857142857</v>
      </c>
      <c r="I64" s="230">
        <f>'Break-Even Analysis'!F18</f>
        <v>51.965610810810801</v>
      </c>
      <c r="J64" s="231"/>
      <c r="L64" s="161" t="s">
        <v>200</v>
      </c>
      <c r="M64" s="77">
        <f>'Break-Even Analysis'!E19</f>
        <v>0.36541630092983934</v>
      </c>
      <c r="N64" s="230">
        <f>'Break-Even Analysis'!F19</f>
        <v>1330.1153353846153</v>
      </c>
      <c r="O64" s="231"/>
      <c r="Q64" s="161" t="s">
        <v>200</v>
      </c>
      <c r="R64" s="77">
        <f>'Break-Even Analysis'!E20</f>
        <v>0.44057101158301154</v>
      </c>
      <c r="S64" s="230">
        <f>'Break-Even Analysis'!F20</f>
        <v>861.19163773584899</v>
      </c>
      <c r="T64" s="231"/>
    </row>
    <row r="65" spans="2:20" ht="30" customHeight="1">
      <c r="B65" s="166" t="s">
        <v>209</v>
      </c>
      <c r="C65" s="167"/>
      <c r="D65" s="167"/>
      <c r="E65" s="168"/>
      <c r="F65" s="8"/>
      <c r="G65" s="166" t="s">
        <v>209</v>
      </c>
      <c r="H65" s="167"/>
      <c r="I65" s="167"/>
      <c r="J65" s="168"/>
      <c r="L65" s="166" t="s">
        <v>209</v>
      </c>
      <c r="M65" s="167"/>
      <c r="N65" s="167"/>
      <c r="O65" s="168"/>
      <c r="Q65" s="166" t="s">
        <v>209</v>
      </c>
      <c r="R65" s="167"/>
      <c r="S65" s="167"/>
      <c r="T65" s="168"/>
    </row>
    <row r="66" spans="2:20">
      <c r="B66" s="161" t="s">
        <v>196</v>
      </c>
      <c r="C66" s="225" t="str">
        <f>'Crop Rankings'!AM17</f>
        <v>14th</v>
      </c>
      <c r="D66" s="226"/>
      <c r="E66" s="227"/>
      <c r="F66" s="8"/>
      <c r="G66" s="161" t="s">
        <v>196</v>
      </c>
      <c r="H66" s="225" t="str">
        <f>'Crop Rankings'!AM18</f>
        <v>17th</v>
      </c>
      <c r="I66" s="226"/>
      <c r="J66" s="227"/>
      <c r="L66" s="161" t="s">
        <v>196</v>
      </c>
      <c r="M66" s="225" t="str">
        <f>'Crop Rankings'!AM19</f>
        <v>7th</v>
      </c>
      <c r="N66" s="226"/>
      <c r="O66" s="227"/>
      <c r="Q66" s="161" t="s">
        <v>196</v>
      </c>
      <c r="R66" s="225" t="str">
        <f>'Crop Rankings'!AM20</f>
        <v>2nd</v>
      </c>
      <c r="S66" s="226"/>
      <c r="T66" s="227"/>
    </row>
    <row r="67" spans="2:20">
      <c r="B67" s="161" t="s">
        <v>201</v>
      </c>
      <c r="C67" s="219" t="str">
        <f>'Crop Rankings'!AP17</f>
        <v>10th</v>
      </c>
      <c r="D67" s="220"/>
      <c r="E67" s="221"/>
      <c r="F67" s="8"/>
      <c r="G67" s="161" t="s">
        <v>201</v>
      </c>
      <c r="H67" s="219" t="str">
        <f>'Crop Rankings'!AP18</f>
        <v>16th</v>
      </c>
      <c r="I67" s="220"/>
      <c r="J67" s="221"/>
      <c r="L67" s="161" t="s">
        <v>201</v>
      </c>
      <c r="M67" s="219" t="str">
        <f>'Crop Rankings'!AP19</f>
        <v>4th</v>
      </c>
      <c r="N67" s="220"/>
      <c r="O67" s="221"/>
      <c r="Q67" s="161" t="s">
        <v>201</v>
      </c>
      <c r="R67" s="219" t="str">
        <f>'Crop Rankings'!AP20</f>
        <v>2nd</v>
      </c>
      <c r="S67" s="220"/>
      <c r="T67" s="221"/>
    </row>
    <row r="68" spans="2:20" ht="21" thickBot="1">
      <c r="B68" s="164" t="s">
        <v>202</v>
      </c>
      <c r="C68" s="222" t="str">
        <f>'Crop Rankings'!AS17</f>
        <v>11th</v>
      </c>
      <c r="D68" s="223"/>
      <c r="E68" s="224"/>
      <c r="F68" s="8"/>
      <c r="G68" s="164" t="s">
        <v>202</v>
      </c>
      <c r="H68" s="222" t="str">
        <f>'Crop Rankings'!AS18</f>
        <v>15th</v>
      </c>
      <c r="I68" s="223"/>
      <c r="J68" s="224"/>
      <c r="L68" s="164" t="s">
        <v>202</v>
      </c>
      <c r="M68" s="222" t="str">
        <f>'Crop Rankings'!AS19</f>
        <v>9th</v>
      </c>
      <c r="N68" s="223"/>
      <c r="O68" s="224"/>
      <c r="Q68" s="164" t="s">
        <v>202</v>
      </c>
      <c r="R68" s="222" t="str">
        <f>'Crop Rankings'!AS20</f>
        <v>2nd</v>
      </c>
      <c r="S68" s="223"/>
      <c r="T68" s="224"/>
    </row>
    <row r="69" spans="2:20" ht="21" thickBot="1"/>
    <row r="70" spans="2:20" ht="40.5" customHeight="1">
      <c r="B70" s="237" t="s">
        <v>218</v>
      </c>
      <c r="C70" s="238"/>
      <c r="D70" s="238"/>
      <c r="E70" s="239"/>
      <c r="F70" s="9"/>
      <c r="G70" s="237" t="s">
        <v>219</v>
      </c>
      <c r="H70" s="238"/>
      <c r="I70" s="238"/>
      <c r="J70" s="239"/>
      <c r="L70" s="237" t="s">
        <v>220</v>
      </c>
      <c r="M70" s="238"/>
      <c r="N70" s="238"/>
      <c r="O70" s="239"/>
      <c r="Q70" s="237" t="s">
        <v>221</v>
      </c>
      <c r="R70" s="238"/>
      <c r="S70" s="238"/>
      <c r="T70" s="239"/>
    </row>
    <row r="71" spans="2:20" ht="31.5" customHeight="1">
      <c r="B71" s="166"/>
      <c r="C71" s="89" t="s">
        <v>17</v>
      </c>
      <c r="D71" s="89" t="s">
        <v>125</v>
      </c>
      <c r="E71" s="10" t="s">
        <v>18</v>
      </c>
      <c r="F71" s="7"/>
      <c r="G71" s="166"/>
      <c r="H71" s="89" t="s">
        <v>17</v>
      </c>
      <c r="I71" s="89" t="s">
        <v>125</v>
      </c>
      <c r="J71" s="10" t="s">
        <v>18</v>
      </c>
      <c r="L71" s="166"/>
      <c r="M71" s="89" t="s">
        <v>17</v>
      </c>
      <c r="N71" s="89" t="s">
        <v>125</v>
      </c>
      <c r="O71" s="10" t="s">
        <v>18</v>
      </c>
      <c r="Q71" s="166"/>
      <c r="R71" s="89" t="s">
        <v>17</v>
      </c>
      <c r="S71" s="89" t="s">
        <v>125</v>
      </c>
      <c r="T71" s="10" t="s">
        <v>18</v>
      </c>
    </row>
    <row r="72" spans="2:20">
      <c r="B72" s="161" t="s">
        <v>0</v>
      </c>
      <c r="C72" s="47">
        <f>'Production Cost Comparison'!CU17</f>
        <v>242.56463400000001</v>
      </c>
      <c r="D72" s="47">
        <f>'Production Cost Comparison'!CV17</f>
        <v>269.51625999999999</v>
      </c>
      <c r="E72" s="48">
        <f>'Production Cost Comparison'!CW17</f>
        <v>296.46788600000008</v>
      </c>
      <c r="F72" s="8"/>
      <c r="G72" s="161" t="s">
        <v>0</v>
      </c>
      <c r="H72" s="47">
        <f>'Production Cost Comparison'!DA17</f>
        <v>264.33378899999997</v>
      </c>
      <c r="I72" s="47">
        <f>'Production Cost Comparison'!DB17</f>
        <v>293.70420999999999</v>
      </c>
      <c r="J72" s="48">
        <f>'Production Cost Comparison'!DC17</f>
        <v>323.07463100000001</v>
      </c>
      <c r="L72" s="161" t="s">
        <v>0</v>
      </c>
      <c r="M72" s="47">
        <f>'Production Cost Comparison'!DG17</f>
        <v>273.66106499999995</v>
      </c>
      <c r="N72" s="47">
        <f>'Production Cost Comparison'!DH17</f>
        <v>304.06784999999996</v>
      </c>
      <c r="O72" s="48">
        <f>'Production Cost Comparison'!DI17</f>
        <v>334.47463500000003</v>
      </c>
      <c r="Q72" s="161" t="s">
        <v>0</v>
      </c>
      <c r="R72" s="47">
        <f>'Production Cost Comparison'!DM17</f>
        <v>237.2803452</v>
      </c>
      <c r="S72" s="47">
        <f>'Production Cost Comparison'!DN17</f>
        <v>263.64482799999996</v>
      </c>
      <c r="T72" s="48">
        <f>'Production Cost Comparison'!DO17</f>
        <v>290.00931080000004</v>
      </c>
    </row>
    <row r="73" spans="2:20">
      <c r="B73" s="161" t="s">
        <v>20</v>
      </c>
      <c r="C73" s="77">
        <f>'Production Cost Comparison'!CU27</f>
        <v>409.01333399999999</v>
      </c>
      <c r="D73" s="77">
        <f>'Production Cost Comparison'!CV27</f>
        <v>454.45925999999997</v>
      </c>
      <c r="E73" s="78">
        <f>'Production Cost Comparison'!CW27</f>
        <v>499.90518600000013</v>
      </c>
      <c r="F73" s="8"/>
      <c r="G73" s="161" t="s">
        <v>20</v>
      </c>
      <c r="H73" s="77">
        <f>'Production Cost Comparison'!DA27</f>
        <v>430.78248899999994</v>
      </c>
      <c r="I73" s="77">
        <f>'Production Cost Comparison'!DB27</f>
        <v>478.64720999999997</v>
      </c>
      <c r="J73" s="78">
        <f>'Production Cost Comparison'!DC27</f>
        <v>526.511931</v>
      </c>
      <c r="L73" s="161" t="s">
        <v>20</v>
      </c>
      <c r="M73" s="77">
        <f>'Production Cost Comparison'!DG27</f>
        <v>440.10976499999992</v>
      </c>
      <c r="N73" s="77">
        <f>'Production Cost Comparison'!DH27</f>
        <v>489.01084999999995</v>
      </c>
      <c r="O73" s="78">
        <f>'Production Cost Comparison'!DI27</f>
        <v>537.91193500000008</v>
      </c>
      <c r="Q73" s="161" t="s">
        <v>20</v>
      </c>
      <c r="R73" s="77">
        <f>'Production Cost Comparison'!DM27</f>
        <v>403.72904519999997</v>
      </c>
      <c r="S73" s="77">
        <f>'Production Cost Comparison'!DN27</f>
        <v>448.58782799999994</v>
      </c>
      <c r="T73" s="78">
        <f>'Production Cost Comparison'!DO27</f>
        <v>493.44661080000009</v>
      </c>
    </row>
    <row r="74" spans="2:20">
      <c r="B74" s="161" t="s">
        <v>193</v>
      </c>
      <c r="C74" s="53">
        <f>'Yield Estimates'!C20</f>
        <v>1120</v>
      </c>
      <c r="D74" s="53">
        <f>'Yield Estimates'!D20</f>
        <v>1600</v>
      </c>
      <c r="E74" s="54">
        <f>'Yield Estimates'!E20</f>
        <v>2160</v>
      </c>
      <c r="F74" s="8"/>
      <c r="G74" s="161" t="s">
        <v>193</v>
      </c>
      <c r="H74" s="53">
        <f>'Yield Estimates'!C21</f>
        <v>38.5</v>
      </c>
      <c r="I74" s="53">
        <f>'Yield Estimates'!D21</f>
        <v>55</v>
      </c>
      <c r="J74" s="54">
        <f>'Yield Estimates'!E21</f>
        <v>74.25</v>
      </c>
      <c r="L74" s="161" t="s">
        <v>193</v>
      </c>
      <c r="M74" s="53">
        <f>'Yield Estimates'!C22</f>
        <v>1190</v>
      </c>
      <c r="N74" s="53">
        <f>'Yield Estimates'!D22</f>
        <v>1700</v>
      </c>
      <c r="O74" s="54">
        <f>'Yield Estimates'!E22</f>
        <v>2295</v>
      </c>
      <c r="Q74" s="161" t="s">
        <v>193</v>
      </c>
      <c r="R74" s="53">
        <f>'Yield Estimates'!C23</f>
        <v>979.99999999999989</v>
      </c>
      <c r="S74" s="53">
        <f>'Yield Estimates'!D23</f>
        <v>1400</v>
      </c>
      <c r="T74" s="54">
        <f>'Yield Estimates'!E23</f>
        <v>1890.0000000000002</v>
      </c>
    </row>
    <row r="75" spans="2:20">
      <c r="B75" s="161" t="s">
        <v>194</v>
      </c>
      <c r="C75" s="77">
        <f>'Price Analysis'!C20</f>
        <v>0.38</v>
      </c>
      <c r="D75" s="77">
        <f>'Price Analysis'!D20</f>
        <v>0.49</v>
      </c>
      <c r="E75" s="78">
        <f>'Price Analysis'!E20</f>
        <v>0.6</v>
      </c>
      <c r="F75" s="8"/>
      <c r="G75" s="161" t="s">
        <v>194</v>
      </c>
      <c r="H75" s="77">
        <f>'Price Analysis'!C21</f>
        <v>8</v>
      </c>
      <c r="I75" s="77">
        <f>'Price Analysis'!D21</f>
        <v>8.75</v>
      </c>
      <c r="J75" s="78">
        <f>'Price Analysis'!E21</f>
        <v>9.5</v>
      </c>
      <c r="L75" s="161" t="s">
        <v>194</v>
      </c>
      <c r="M75" s="77">
        <f>'Price Analysis'!C22</f>
        <v>0.37</v>
      </c>
      <c r="N75" s="77">
        <f>'Price Analysis'!D22</f>
        <v>0.42499999999999999</v>
      </c>
      <c r="O75" s="78">
        <f>'Price Analysis'!E22</f>
        <v>0.48</v>
      </c>
      <c r="Q75" s="161" t="s">
        <v>194</v>
      </c>
      <c r="R75" s="77">
        <f>'Price Analysis'!C23</f>
        <v>0.3</v>
      </c>
      <c r="S75" s="77">
        <f>'Price Analysis'!D23</f>
        <v>0.33499999999999996</v>
      </c>
      <c r="T75" s="78">
        <f>'Price Analysis'!E23</f>
        <v>0.37</v>
      </c>
    </row>
    <row r="76" spans="2:20" ht="28.5" customHeight="1">
      <c r="B76" s="165" t="s">
        <v>195</v>
      </c>
      <c r="C76" s="89"/>
      <c r="D76" s="89"/>
      <c r="E76" s="10"/>
      <c r="F76" s="8"/>
      <c r="G76" s="165" t="s">
        <v>195</v>
      </c>
      <c r="H76" s="89"/>
      <c r="I76" s="89"/>
      <c r="J76" s="10"/>
      <c r="L76" s="165" t="s">
        <v>195</v>
      </c>
      <c r="M76" s="89"/>
      <c r="N76" s="89"/>
      <c r="O76" s="10"/>
      <c r="Q76" s="165" t="s">
        <v>195</v>
      </c>
      <c r="R76" s="89"/>
      <c r="S76" s="89"/>
      <c r="T76" s="10"/>
    </row>
    <row r="77" spans="2:20">
      <c r="B77" s="161" t="s">
        <v>196</v>
      </c>
      <c r="C77" s="47">
        <f>'Profitability Analysis'!C21</f>
        <v>425.6</v>
      </c>
      <c r="D77" s="47">
        <f>'Profitability Analysis'!D21</f>
        <v>784</v>
      </c>
      <c r="E77" s="48">
        <f>'Profitability Analysis'!E21</f>
        <v>1296</v>
      </c>
      <c r="F77" s="8"/>
      <c r="G77" s="161" t="s">
        <v>196</v>
      </c>
      <c r="H77" s="47">
        <f>'Profitability Analysis'!C22</f>
        <v>308</v>
      </c>
      <c r="I77" s="47">
        <f>'Profitability Analysis'!D22</f>
        <v>481.25</v>
      </c>
      <c r="J77" s="48">
        <f>'Profitability Analysis'!E22</f>
        <v>705.375</v>
      </c>
      <c r="L77" s="161" t="s">
        <v>196</v>
      </c>
      <c r="M77" s="47">
        <f>'Profitability Analysis'!C23</f>
        <v>440.3</v>
      </c>
      <c r="N77" s="47">
        <f>'Profitability Analysis'!D23</f>
        <v>722.5</v>
      </c>
      <c r="O77" s="48">
        <f>'Profitability Analysis'!E23</f>
        <v>1101.5999999999999</v>
      </c>
      <c r="Q77" s="161" t="s">
        <v>196</v>
      </c>
      <c r="R77" s="47">
        <f>'Profitability Analysis'!C24</f>
        <v>293.99999999999994</v>
      </c>
      <c r="S77" s="47">
        <f>'Profitability Analysis'!D24</f>
        <v>468.99999999999994</v>
      </c>
      <c r="T77" s="48">
        <f>'Profitability Analysis'!E24</f>
        <v>699.30000000000007</v>
      </c>
    </row>
    <row r="78" spans="2:20">
      <c r="B78" s="161" t="s">
        <v>197</v>
      </c>
      <c r="C78" s="77">
        <f>'Profitability Analysis'!F21</f>
        <v>156.08374000000003</v>
      </c>
      <c r="D78" s="77">
        <f>'Profitability Analysis'!G21</f>
        <v>514.48374000000001</v>
      </c>
      <c r="E78" s="78">
        <f>'Profitability Analysis'!H21</f>
        <v>1026.4837400000001</v>
      </c>
      <c r="F78" s="8"/>
      <c r="G78" s="161" t="s">
        <v>197</v>
      </c>
      <c r="H78" s="77">
        <f>'Profitability Analysis'!F22</f>
        <v>14.295790000000011</v>
      </c>
      <c r="I78" s="77">
        <f>'Profitability Analysis'!G22</f>
        <v>187.54579000000001</v>
      </c>
      <c r="J78" s="78">
        <f>'Profitability Analysis'!H22</f>
        <v>411.67079000000001</v>
      </c>
      <c r="L78" s="161" t="s">
        <v>197</v>
      </c>
      <c r="M78" s="77">
        <f>'Profitability Analysis'!F23</f>
        <v>136.23215000000005</v>
      </c>
      <c r="N78" s="77">
        <f>'Profitability Analysis'!G23</f>
        <v>418.43215000000004</v>
      </c>
      <c r="O78" s="78">
        <f>'Profitability Analysis'!H23</f>
        <v>797.53215</v>
      </c>
      <c r="Q78" s="161" t="s">
        <v>197</v>
      </c>
      <c r="R78" s="77">
        <f>'Profitability Analysis'!F24</f>
        <v>30.355171999999982</v>
      </c>
      <c r="S78" s="77">
        <f>'Profitability Analysis'!G24</f>
        <v>205.35517199999998</v>
      </c>
      <c r="T78" s="78">
        <f>'Profitability Analysis'!H24</f>
        <v>435.65517200000011</v>
      </c>
    </row>
    <row r="79" spans="2:20" ht="28.5" customHeight="1">
      <c r="B79" s="165" t="s">
        <v>198</v>
      </c>
      <c r="C79" s="89" t="s">
        <v>112</v>
      </c>
      <c r="D79" s="235" t="s">
        <v>113</v>
      </c>
      <c r="E79" s="236"/>
      <c r="F79" s="8"/>
      <c r="G79" s="165" t="s">
        <v>198</v>
      </c>
      <c r="H79" s="89" t="s">
        <v>112</v>
      </c>
      <c r="I79" s="235" t="s">
        <v>113</v>
      </c>
      <c r="J79" s="236"/>
      <c r="L79" s="165" t="s">
        <v>198</v>
      </c>
      <c r="M79" s="89" t="s">
        <v>112</v>
      </c>
      <c r="N79" s="235" t="s">
        <v>113</v>
      </c>
      <c r="O79" s="236"/>
      <c r="Q79" s="165" t="s">
        <v>198</v>
      </c>
      <c r="R79" s="89" t="s">
        <v>112</v>
      </c>
      <c r="S79" s="162" t="s">
        <v>113</v>
      </c>
      <c r="T79" s="163"/>
    </row>
    <row r="80" spans="2:20">
      <c r="B80" s="161" t="s">
        <v>199</v>
      </c>
      <c r="C80" s="47">
        <f>'Break-Even Analysis'!C21</f>
        <v>0.24063951785714285</v>
      </c>
      <c r="D80" s="228">
        <f>'Break-Even Analysis'!D21</f>
        <v>550.03318367346935</v>
      </c>
      <c r="E80" s="229"/>
      <c r="F80" s="8"/>
      <c r="G80" s="161" t="s">
        <v>199</v>
      </c>
      <c r="H80" s="47">
        <f>'Break-Even Analysis'!C22</f>
        <v>7.6286807792207787</v>
      </c>
      <c r="I80" s="228">
        <f>'Break-Even Analysis'!D22</f>
        <v>33.566195428571426</v>
      </c>
      <c r="J80" s="229"/>
      <c r="L80" s="161" t="s">
        <v>199</v>
      </c>
      <c r="M80" s="47">
        <f>'Break-Even Analysis'!C23</f>
        <v>0.25551920168067221</v>
      </c>
      <c r="N80" s="228">
        <f>'Break-Even Analysis'!D23</f>
        <v>715.45376470588224</v>
      </c>
      <c r="O80" s="229"/>
      <c r="Q80" s="161" t="s">
        <v>199</v>
      </c>
      <c r="R80" s="47">
        <f>'Break-Even Analysis'!C24</f>
        <v>0.26902533469387752</v>
      </c>
      <c r="S80" s="228">
        <f>'Break-Even Analysis'!D24</f>
        <v>786.99948656716413</v>
      </c>
      <c r="T80" s="229"/>
    </row>
    <row r="81" spans="2:20">
      <c r="B81" s="161" t="s">
        <v>200</v>
      </c>
      <c r="C81" s="77">
        <f>'Break-Even Analysis'!E21</f>
        <v>0.4057671964285714</v>
      </c>
      <c r="D81" s="230">
        <f>'Break-Even Analysis'!F21</f>
        <v>927.46787755102036</v>
      </c>
      <c r="E81" s="231"/>
      <c r="F81" s="8"/>
      <c r="G81" s="161" t="s">
        <v>200</v>
      </c>
      <c r="H81" s="77">
        <f>'Break-Even Analysis'!E22</f>
        <v>12.432395064935065</v>
      </c>
      <c r="I81" s="230">
        <f>'Break-Even Analysis'!F22</f>
        <v>54.702538285714283</v>
      </c>
      <c r="J81" s="231"/>
      <c r="L81" s="161" t="s">
        <v>200</v>
      </c>
      <c r="M81" s="77">
        <f>'Break-Even Analysis'!E23</f>
        <v>0.41093348739495794</v>
      </c>
      <c r="N81" s="230">
        <f>'Break-Even Analysis'!F23</f>
        <v>1150.6137647058822</v>
      </c>
      <c r="O81" s="231"/>
      <c r="Q81" s="161" t="s">
        <v>200</v>
      </c>
      <c r="R81" s="77">
        <f>'Break-Even Analysis'!E24</f>
        <v>0.45774268163265308</v>
      </c>
      <c r="S81" s="230">
        <f>'Break-Even Analysis'!F24</f>
        <v>1339.068143283582</v>
      </c>
      <c r="T81" s="231"/>
    </row>
    <row r="82" spans="2:20" ht="30" customHeight="1">
      <c r="B82" s="166" t="s">
        <v>209</v>
      </c>
      <c r="C82" s="167"/>
      <c r="D82" s="167"/>
      <c r="E82" s="168"/>
      <c r="F82" s="8"/>
      <c r="G82" s="166" t="s">
        <v>209</v>
      </c>
      <c r="H82" s="167"/>
      <c r="I82" s="167"/>
      <c r="J82" s="168"/>
      <c r="L82" s="166" t="s">
        <v>209</v>
      </c>
      <c r="M82" s="167"/>
      <c r="N82" s="167"/>
      <c r="O82" s="168"/>
      <c r="Q82" s="166" t="s">
        <v>209</v>
      </c>
      <c r="R82" s="167"/>
      <c r="S82" s="167"/>
      <c r="T82" s="168"/>
    </row>
    <row r="83" spans="2:20">
      <c r="B83" s="161" t="s">
        <v>196</v>
      </c>
      <c r="C83" s="225" t="str">
        <f>'Crop Rankings'!AM21</f>
        <v>3rd</v>
      </c>
      <c r="D83" s="226"/>
      <c r="E83" s="227"/>
      <c r="F83" s="8"/>
      <c r="G83" s="161" t="s">
        <v>196</v>
      </c>
      <c r="H83" s="225" t="str">
        <f>'Crop Rankings'!AM22</f>
        <v>11th</v>
      </c>
      <c r="I83" s="226"/>
      <c r="J83" s="227"/>
      <c r="L83" s="161" t="s">
        <v>196</v>
      </c>
      <c r="M83" s="225" t="str">
        <f>'Crop Rankings'!AM23</f>
        <v>4th</v>
      </c>
      <c r="N83" s="226"/>
      <c r="O83" s="227"/>
      <c r="Q83" s="161" t="s">
        <v>196</v>
      </c>
      <c r="R83" s="225" t="str">
        <f>'Crop Rankings'!AM24</f>
        <v>16th</v>
      </c>
      <c r="S83" s="226"/>
      <c r="T83" s="227"/>
    </row>
    <row r="84" spans="2:20">
      <c r="B84" s="161" t="s">
        <v>201</v>
      </c>
      <c r="C84" s="219" t="str">
        <f>'Crop Rankings'!AP21</f>
        <v>1st</v>
      </c>
      <c r="D84" s="220"/>
      <c r="E84" s="221"/>
      <c r="F84" s="8"/>
      <c r="G84" s="161" t="s">
        <v>201</v>
      </c>
      <c r="H84" s="219" t="str">
        <f>'Crop Rankings'!AP22</f>
        <v>14th</v>
      </c>
      <c r="I84" s="220"/>
      <c r="J84" s="221"/>
      <c r="L84" s="161" t="s">
        <v>201</v>
      </c>
      <c r="M84" s="219" t="str">
        <f>'Crop Rankings'!AP23</f>
        <v>3rd</v>
      </c>
      <c r="N84" s="220"/>
      <c r="O84" s="221"/>
      <c r="Q84" s="161" t="s">
        <v>201</v>
      </c>
      <c r="R84" s="219" t="str">
        <f>'Crop Rankings'!AP24</f>
        <v>11th</v>
      </c>
      <c r="S84" s="220"/>
      <c r="T84" s="221"/>
    </row>
    <row r="85" spans="2:20" ht="21" thickBot="1">
      <c r="B85" s="164" t="s">
        <v>202</v>
      </c>
      <c r="C85" s="222" t="str">
        <f>'Crop Rankings'!AS21</f>
        <v>3rd</v>
      </c>
      <c r="D85" s="223"/>
      <c r="E85" s="224"/>
      <c r="F85" s="8"/>
      <c r="G85" s="164" t="s">
        <v>202</v>
      </c>
      <c r="H85" s="222" t="str">
        <f>'Crop Rankings'!AS22</f>
        <v>16th</v>
      </c>
      <c r="I85" s="223"/>
      <c r="J85" s="224"/>
      <c r="L85" s="164" t="s">
        <v>202</v>
      </c>
      <c r="M85" s="222" t="str">
        <f>'Crop Rankings'!AS23</f>
        <v>4th</v>
      </c>
      <c r="N85" s="223"/>
      <c r="O85" s="224"/>
      <c r="Q85" s="164" t="s">
        <v>202</v>
      </c>
      <c r="R85" s="222" t="str">
        <f>'Crop Rankings'!AS24</f>
        <v>17th</v>
      </c>
      <c r="S85" s="223"/>
      <c r="T85" s="224"/>
    </row>
    <row r="86" spans="2:20" ht="21" thickBot="1"/>
    <row r="87" spans="2:20" ht="40.5" customHeight="1">
      <c r="B87" s="232" t="s">
        <v>222</v>
      </c>
      <c r="C87" s="233"/>
      <c r="D87" s="233"/>
      <c r="E87" s="234"/>
      <c r="F87" s="9"/>
      <c r="G87"/>
      <c r="H87"/>
      <c r="I87"/>
      <c r="J87"/>
      <c r="L87"/>
      <c r="M87"/>
      <c r="N87"/>
      <c r="O87"/>
      <c r="Q87"/>
      <c r="R87"/>
      <c r="S87"/>
      <c r="T87"/>
    </row>
    <row r="88" spans="2:20" ht="31.5" customHeight="1">
      <c r="B88" s="166"/>
      <c r="C88" s="89" t="s">
        <v>17</v>
      </c>
      <c r="D88" s="89" t="s">
        <v>125</v>
      </c>
      <c r="E88" s="10" t="s">
        <v>18</v>
      </c>
      <c r="F88" s="7"/>
      <c r="G88"/>
      <c r="H88"/>
      <c r="I88"/>
      <c r="J88"/>
      <c r="L88"/>
      <c r="M88"/>
      <c r="N88"/>
      <c r="O88"/>
      <c r="Q88"/>
      <c r="R88"/>
      <c r="S88"/>
      <c r="T88"/>
    </row>
    <row r="89" spans="2:20">
      <c r="B89" s="161" t="s">
        <v>0</v>
      </c>
      <c r="C89" s="47">
        <f>'Production Cost Comparison'!DS17</f>
        <v>226.07209080000001</v>
      </c>
      <c r="D89" s="47">
        <f>'Production Cost Comparison'!DT17</f>
        <v>251.19121199999998</v>
      </c>
      <c r="E89" s="48">
        <f>'Production Cost Comparison'!DU17</f>
        <v>276.31033319999995</v>
      </c>
      <c r="F89" s="8"/>
      <c r="G89"/>
      <c r="H89"/>
      <c r="I89"/>
      <c r="J89"/>
      <c r="L89"/>
      <c r="M89"/>
      <c r="N89"/>
      <c r="O89"/>
      <c r="Q89"/>
      <c r="R89"/>
      <c r="S89"/>
      <c r="T89"/>
    </row>
    <row r="90" spans="2:20">
      <c r="B90" s="161" t="s">
        <v>20</v>
      </c>
      <c r="C90" s="77">
        <f>'Production Cost Comparison'!DS27</f>
        <v>392.52079079999999</v>
      </c>
      <c r="D90" s="77">
        <f>'Production Cost Comparison'!DT27</f>
        <v>436.13421199999999</v>
      </c>
      <c r="E90" s="78">
        <f>'Production Cost Comparison'!DU27</f>
        <v>479.7476332</v>
      </c>
      <c r="F90" s="8"/>
      <c r="G90"/>
      <c r="H90"/>
      <c r="I90"/>
      <c r="J90"/>
      <c r="L90"/>
      <c r="M90"/>
      <c r="N90"/>
      <c r="O90"/>
      <c r="Q90"/>
      <c r="R90"/>
      <c r="S90"/>
      <c r="T90"/>
    </row>
    <row r="91" spans="2:20">
      <c r="B91" s="161" t="s">
        <v>193</v>
      </c>
      <c r="C91" s="53">
        <f>'Yield Estimates'!C24</f>
        <v>560</v>
      </c>
      <c r="D91" s="53">
        <f>'Yield Estimates'!D24</f>
        <v>800</v>
      </c>
      <c r="E91" s="54">
        <f>'Yield Estimates'!E24</f>
        <v>1080</v>
      </c>
      <c r="F91" s="8"/>
      <c r="G91"/>
      <c r="H91"/>
      <c r="I91"/>
      <c r="J91"/>
      <c r="L91"/>
      <c r="M91"/>
      <c r="N91"/>
      <c r="O91"/>
      <c r="Q91"/>
      <c r="R91"/>
      <c r="S91"/>
      <c r="T91"/>
    </row>
    <row r="92" spans="2:20">
      <c r="B92" s="161" t="s">
        <v>194</v>
      </c>
      <c r="C92" s="77">
        <f>'Price Analysis'!C24</f>
        <v>0.4</v>
      </c>
      <c r="D92" s="77">
        <f>'Price Analysis'!D24</f>
        <v>0.46</v>
      </c>
      <c r="E92" s="78">
        <f>'Price Analysis'!E24</f>
        <v>0.52</v>
      </c>
      <c r="F92" s="8"/>
      <c r="G92"/>
      <c r="H92"/>
      <c r="I92"/>
      <c r="J92"/>
      <c r="L92"/>
      <c r="M92"/>
      <c r="N92"/>
      <c r="O92"/>
      <c r="Q92"/>
      <c r="R92"/>
      <c r="S92"/>
      <c r="T92"/>
    </row>
    <row r="93" spans="2:20" ht="28.5" customHeight="1">
      <c r="B93" s="165" t="s">
        <v>195</v>
      </c>
      <c r="C93" s="89"/>
      <c r="D93" s="89"/>
      <c r="E93" s="10"/>
      <c r="F93" s="8"/>
      <c r="G93"/>
      <c r="H93"/>
      <c r="I93"/>
      <c r="J93"/>
      <c r="L93"/>
      <c r="M93"/>
      <c r="N93"/>
      <c r="O93"/>
      <c r="Q93"/>
      <c r="R93"/>
      <c r="S93"/>
      <c r="T93"/>
    </row>
    <row r="94" spans="2:20">
      <c r="B94" s="161" t="s">
        <v>196</v>
      </c>
      <c r="C94" s="47">
        <f>'Profitability Analysis'!C25</f>
        <v>224</v>
      </c>
      <c r="D94" s="47">
        <f>'Profitability Analysis'!D25</f>
        <v>368</v>
      </c>
      <c r="E94" s="48">
        <f>'Profitability Analysis'!E25</f>
        <v>561.6</v>
      </c>
      <c r="F94" s="8"/>
      <c r="G94"/>
      <c r="H94"/>
      <c r="I94"/>
      <c r="J94"/>
      <c r="L94"/>
      <c r="M94"/>
      <c r="N94"/>
      <c r="O94"/>
      <c r="Q94"/>
      <c r="R94"/>
      <c r="S94"/>
      <c r="T94"/>
    </row>
    <row r="95" spans="2:20">
      <c r="B95" s="161" t="s">
        <v>197</v>
      </c>
      <c r="C95" s="77">
        <f>'Profitability Analysis'!F25</f>
        <v>-27.191211999999979</v>
      </c>
      <c r="D95" s="77">
        <f>'Profitability Analysis'!G25</f>
        <v>116.80878800000002</v>
      </c>
      <c r="E95" s="78">
        <f>'Profitability Analysis'!H25</f>
        <v>310.40878800000007</v>
      </c>
      <c r="F95" s="8"/>
      <c r="G95"/>
      <c r="H95"/>
      <c r="I95"/>
      <c r="J95"/>
      <c r="L95"/>
      <c r="M95"/>
      <c r="N95"/>
      <c r="O95"/>
      <c r="Q95"/>
      <c r="R95"/>
      <c r="S95"/>
      <c r="T95"/>
    </row>
    <row r="96" spans="2:20" ht="28.5" customHeight="1">
      <c r="B96" s="165" t="s">
        <v>198</v>
      </c>
      <c r="C96" s="89" t="s">
        <v>112</v>
      </c>
      <c r="D96" s="235" t="s">
        <v>113</v>
      </c>
      <c r="E96" s="236"/>
      <c r="F96" s="8"/>
      <c r="G96"/>
      <c r="H96"/>
      <c r="I96"/>
      <c r="J96"/>
      <c r="L96"/>
      <c r="M96"/>
      <c r="N96"/>
      <c r="O96"/>
      <c r="Q96"/>
      <c r="R96"/>
      <c r="S96"/>
      <c r="T96"/>
    </row>
    <row r="97" spans="2:20">
      <c r="B97" s="161" t="s">
        <v>199</v>
      </c>
      <c r="C97" s="47">
        <f>'Break-Even Analysis'!C25</f>
        <v>0.4485557357142857</v>
      </c>
      <c r="D97" s="228">
        <f>'Break-Even Analysis'!D25</f>
        <v>627.97802999999988</v>
      </c>
      <c r="E97" s="229"/>
      <c r="F97" s="8"/>
      <c r="G97"/>
      <c r="H97"/>
      <c r="I97"/>
      <c r="J97"/>
      <c r="L97"/>
      <c r="M97"/>
      <c r="N97"/>
      <c r="O97"/>
      <c r="Q97"/>
      <c r="R97"/>
      <c r="S97"/>
      <c r="T97"/>
    </row>
    <row r="98" spans="2:20">
      <c r="B98" s="161" t="s">
        <v>200</v>
      </c>
      <c r="C98" s="77">
        <f>'Break-Even Analysis'!E25</f>
        <v>0.77881109285714289</v>
      </c>
      <c r="D98" s="230">
        <f>'Break-Even Analysis'!F25</f>
        <v>1090.3355299999998</v>
      </c>
      <c r="E98" s="231"/>
      <c r="F98" s="8"/>
      <c r="G98"/>
      <c r="H98"/>
      <c r="I98"/>
      <c r="J98"/>
      <c r="L98"/>
      <c r="M98"/>
      <c r="N98"/>
      <c r="O98"/>
      <c r="Q98"/>
      <c r="R98"/>
      <c r="S98"/>
      <c r="T98"/>
    </row>
    <row r="99" spans="2:20" ht="30" customHeight="1">
      <c r="B99" s="166" t="s">
        <v>209</v>
      </c>
      <c r="C99" s="167"/>
      <c r="D99" s="167"/>
      <c r="E99" s="168"/>
      <c r="F99" s="8"/>
      <c r="G99"/>
      <c r="H99"/>
      <c r="I99"/>
      <c r="J99"/>
      <c r="L99"/>
      <c r="M99"/>
      <c r="N99"/>
      <c r="O99"/>
      <c r="Q99"/>
      <c r="R99"/>
      <c r="S99"/>
      <c r="T99"/>
    </row>
    <row r="100" spans="2:20">
      <c r="B100" s="161" t="s">
        <v>196</v>
      </c>
      <c r="C100" s="225" t="str">
        <f>'Crop Rankings'!AM25</f>
        <v>21st</v>
      </c>
      <c r="D100" s="226"/>
      <c r="E100" s="227"/>
      <c r="F100" s="8"/>
      <c r="G100"/>
      <c r="H100"/>
      <c r="I100"/>
      <c r="J100"/>
      <c r="L100"/>
      <c r="M100"/>
      <c r="N100"/>
      <c r="O100"/>
      <c r="Q100"/>
      <c r="R100"/>
      <c r="S100"/>
      <c r="T100"/>
    </row>
    <row r="101" spans="2:20">
      <c r="B101" s="161" t="s">
        <v>201</v>
      </c>
      <c r="C101" s="219" t="str">
        <f>'Crop Rankings'!AP25</f>
        <v>19th</v>
      </c>
      <c r="D101" s="220"/>
      <c r="E101" s="221"/>
      <c r="F101" s="8"/>
      <c r="G101"/>
      <c r="H101"/>
      <c r="I101"/>
      <c r="J101"/>
      <c r="L101"/>
      <c r="M101"/>
      <c r="N101"/>
      <c r="O101"/>
      <c r="Q101"/>
      <c r="R101"/>
      <c r="S101"/>
      <c r="T101"/>
    </row>
    <row r="102" spans="2:20" ht="21" thickBot="1">
      <c r="B102" s="164" t="s">
        <v>202</v>
      </c>
      <c r="C102" s="222" t="str">
        <f>'Crop Rankings'!AS25</f>
        <v>21st</v>
      </c>
      <c r="D102" s="223"/>
      <c r="E102" s="224"/>
      <c r="F102" s="8"/>
      <c r="G102"/>
      <c r="H102"/>
      <c r="I102"/>
      <c r="J102"/>
      <c r="L102"/>
      <c r="M102"/>
      <c r="N102"/>
      <c r="O102"/>
      <c r="Q102"/>
      <c r="R102"/>
      <c r="S102"/>
      <c r="T102"/>
    </row>
  </sheetData>
  <mergeCells count="151">
    <mergeCell ref="B14:E14"/>
    <mergeCell ref="G2:J2"/>
    <mergeCell ref="I11:J11"/>
    <mergeCell ref="I12:J12"/>
    <mergeCell ref="I13:J13"/>
    <mergeCell ref="B2:E2"/>
    <mergeCell ref="B18:E18"/>
    <mergeCell ref="B19:E19"/>
    <mergeCell ref="C15:E15"/>
    <mergeCell ref="C16:E16"/>
    <mergeCell ref="C17:E17"/>
    <mergeCell ref="D11:E11"/>
    <mergeCell ref="D12:E12"/>
    <mergeCell ref="D13:E13"/>
    <mergeCell ref="Q2:T2"/>
    <mergeCell ref="S11:T11"/>
    <mergeCell ref="S12:T12"/>
    <mergeCell ref="S13:T13"/>
    <mergeCell ref="H15:J15"/>
    <mergeCell ref="H16:J16"/>
    <mergeCell ref="H17:J17"/>
    <mergeCell ref="G18:J18"/>
    <mergeCell ref="G19:J19"/>
    <mergeCell ref="L2:O2"/>
    <mergeCell ref="N11:O11"/>
    <mergeCell ref="N12:O12"/>
    <mergeCell ref="N13:O13"/>
    <mergeCell ref="D29:E29"/>
    <mergeCell ref="I29:J29"/>
    <mergeCell ref="N29:O29"/>
    <mergeCell ref="S29:T29"/>
    <mergeCell ref="D30:E30"/>
    <mergeCell ref="I30:J30"/>
    <mergeCell ref="N30:O30"/>
    <mergeCell ref="S30:T30"/>
    <mergeCell ref="R15:T15"/>
    <mergeCell ref="R16:T16"/>
    <mergeCell ref="R17:T17"/>
    <mergeCell ref="Q18:T18"/>
    <mergeCell ref="Q19:T19"/>
    <mergeCell ref="D28:E28"/>
    <mergeCell ref="I28:J28"/>
    <mergeCell ref="N28:O28"/>
    <mergeCell ref="S28:T28"/>
    <mergeCell ref="M15:O15"/>
    <mergeCell ref="M16:O16"/>
    <mergeCell ref="M17:O17"/>
    <mergeCell ref="L18:O18"/>
    <mergeCell ref="L19:O19"/>
    <mergeCell ref="C33:E33"/>
    <mergeCell ref="H33:J33"/>
    <mergeCell ref="M33:O33"/>
    <mergeCell ref="R33:T33"/>
    <mergeCell ref="C34:E34"/>
    <mergeCell ref="H34:J34"/>
    <mergeCell ref="M34:O34"/>
    <mergeCell ref="R34:T34"/>
    <mergeCell ref="C32:E32"/>
    <mergeCell ref="H32:J32"/>
    <mergeCell ref="M32:O32"/>
    <mergeCell ref="R32:T32"/>
    <mergeCell ref="D46:E46"/>
    <mergeCell ref="I46:J46"/>
    <mergeCell ref="N46:O46"/>
    <mergeCell ref="S46:T46"/>
    <mergeCell ref="D47:E47"/>
    <mergeCell ref="I47:J47"/>
    <mergeCell ref="N47:O47"/>
    <mergeCell ref="S47:T47"/>
    <mergeCell ref="B36:E36"/>
    <mergeCell ref="G36:J36"/>
    <mergeCell ref="L36:O36"/>
    <mergeCell ref="Q36:T36"/>
    <mergeCell ref="D45:E45"/>
    <mergeCell ref="I45:J45"/>
    <mergeCell ref="N45:O45"/>
    <mergeCell ref="S45:T45"/>
    <mergeCell ref="C50:E50"/>
    <mergeCell ref="H50:J50"/>
    <mergeCell ref="M50:O50"/>
    <mergeCell ref="R50:T50"/>
    <mergeCell ref="C51:E51"/>
    <mergeCell ref="H51:J51"/>
    <mergeCell ref="M51:O51"/>
    <mergeCell ref="R51:T51"/>
    <mergeCell ref="C49:E49"/>
    <mergeCell ref="H49:J49"/>
    <mergeCell ref="M49:O49"/>
    <mergeCell ref="R49:T49"/>
    <mergeCell ref="D63:E63"/>
    <mergeCell ref="I63:J63"/>
    <mergeCell ref="N63:O63"/>
    <mergeCell ref="S63:T63"/>
    <mergeCell ref="D64:E64"/>
    <mergeCell ref="I64:J64"/>
    <mergeCell ref="N64:O64"/>
    <mergeCell ref="S64:T64"/>
    <mergeCell ref="B53:E53"/>
    <mergeCell ref="G53:J53"/>
    <mergeCell ref="L53:O53"/>
    <mergeCell ref="Q53:T53"/>
    <mergeCell ref="D62:E62"/>
    <mergeCell ref="I62:J62"/>
    <mergeCell ref="N62:O62"/>
    <mergeCell ref="S62:T62"/>
    <mergeCell ref="C67:E67"/>
    <mergeCell ref="H67:J67"/>
    <mergeCell ref="M67:O67"/>
    <mergeCell ref="R67:T67"/>
    <mergeCell ref="C68:E68"/>
    <mergeCell ref="H68:J68"/>
    <mergeCell ref="M68:O68"/>
    <mergeCell ref="R68:T68"/>
    <mergeCell ref="C66:E66"/>
    <mergeCell ref="H66:J66"/>
    <mergeCell ref="M66:O66"/>
    <mergeCell ref="R66:T66"/>
    <mergeCell ref="D80:E80"/>
    <mergeCell ref="I80:J80"/>
    <mergeCell ref="N80:O80"/>
    <mergeCell ref="S80:T80"/>
    <mergeCell ref="D81:E81"/>
    <mergeCell ref="I81:J81"/>
    <mergeCell ref="N81:O81"/>
    <mergeCell ref="S81:T81"/>
    <mergeCell ref="B70:E70"/>
    <mergeCell ref="G70:J70"/>
    <mergeCell ref="L70:O70"/>
    <mergeCell ref="Q70:T70"/>
    <mergeCell ref="D79:E79"/>
    <mergeCell ref="I79:J79"/>
    <mergeCell ref="N79:O79"/>
    <mergeCell ref="M84:O84"/>
    <mergeCell ref="R84:T84"/>
    <mergeCell ref="C85:E85"/>
    <mergeCell ref="H85:J85"/>
    <mergeCell ref="M85:O85"/>
    <mergeCell ref="R85:T85"/>
    <mergeCell ref="C83:E83"/>
    <mergeCell ref="H83:J83"/>
    <mergeCell ref="M83:O83"/>
    <mergeCell ref="R83:T83"/>
    <mergeCell ref="C101:E101"/>
    <mergeCell ref="C102:E102"/>
    <mergeCell ref="C100:E100"/>
    <mergeCell ref="D97:E97"/>
    <mergeCell ref="D98:E98"/>
    <mergeCell ref="B87:E87"/>
    <mergeCell ref="D96:E96"/>
    <mergeCell ref="C84:E84"/>
    <mergeCell ref="H84:J8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40692E-EB83-4469-8A6C-D280224E12D1}">
  <dimension ref="B1:B24"/>
  <sheetViews>
    <sheetView showGridLines="0" workbookViewId="0">
      <selection activeCell="B8" sqref="B8"/>
    </sheetView>
  </sheetViews>
  <sheetFormatPr defaultColWidth="9.1796875" defaultRowHeight="23"/>
  <cols>
    <col min="1" max="1" width="4.81640625" style="38" customWidth="1"/>
    <col min="2" max="2" width="89.54296875" style="38" customWidth="1"/>
    <col min="3" max="16384" width="9.1796875" style="38"/>
  </cols>
  <sheetData>
    <row r="1" spans="2:2" ht="14.25" customHeight="1"/>
    <row r="2" spans="2:2" s="40" customFormat="1" ht="50.25" customHeight="1">
      <c r="B2" s="44" t="s">
        <v>179</v>
      </c>
    </row>
    <row r="3" spans="2:2" ht="9.75" customHeight="1">
      <c r="B3" s="41"/>
    </row>
    <row r="4" spans="2:2">
      <c r="B4" s="42" t="s">
        <v>121</v>
      </c>
    </row>
    <row r="5" spans="2:2">
      <c r="B5" s="132" t="s">
        <v>178</v>
      </c>
    </row>
    <row r="6" spans="2:2">
      <c r="B6" s="43"/>
    </row>
    <row r="7" spans="2:2">
      <c r="B7" s="42" t="s">
        <v>122</v>
      </c>
    </row>
    <row r="8" spans="2:2">
      <c r="B8" s="132" t="s">
        <v>135</v>
      </c>
    </row>
    <row r="9" spans="2:2">
      <c r="B9" s="43"/>
    </row>
    <row r="10" spans="2:2">
      <c r="B10" s="43" t="s">
        <v>123</v>
      </c>
    </row>
    <row r="11" spans="2:2">
      <c r="B11" s="131" t="s">
        <v>136</v>
      </c>
    </row>
    <row r="12" spans="2:2" ht="18" customHeight="1">
      <c r="B12" s="39"/>
    </row>
    <row r="13" spans="2:2" ht="30.5">
      <c r="B13" s="128" t="s">
        <v>124</v>
      </c>
    </row>
    <row r="14" spans="2:2">
      <c r="B14" s="90" t="s">
        <v>132</v>
      </c>
    </row>
    <row r="15" spans="2:2" ht="19.5" customHeight="1">
      <c r="B15" s="90"/>
    </row>
    <row r="16" spans="2:2" ht="30.5">
      <c r="B16" s="44" t="s">
        <v>96</v>
      </c>
    </row>
    <row r="17" spans="2:2" ht="9.75" customHeight="1">
      <c r="B17" s="41"/>
    </row>
    <row r="18" spans="2:2">
      <c r="B18" s="38" t="s">
        <v>97</v>
      </c>
    </row>
    <row r="19" spans="2:2">
      <c r="B19" s="38" t="s">
        <v>98</v>
      </c>
    </row>
    <row r="20" spans="2:2" ht="18" customHeight="1">
      <c r="B20" s="39"/>
    </row>
    <row r="21" spans="2:2" ht="12.75" customHeight="1"/>
    <row r="22" spans="2:2" ht="30.5">
      <c r="B22" s="44"/>
    </row>
    <row r="23" spans="2:2" ht="9.75" customHeight="1">
      <c r="B23" s="41"/>
    </row>
    <row r="24" spans="2:2">
      <c r="B24" s="45"/>
    </row>
  </sheetData>
  <hyperlinks>
    <hyperlink ref="B14" r:id="rId1" xr:uid="{CF192702-2FA5-4C0D-86FE-1E05DFA605C5}"/>
    <hyperlink ref="B8" r:id="rId2" xr:uid="{D7250BC0-C531-4728-BBA7-ED19008BCCAF}"/>
  </hyperlinks>
  <pageMargins left="0.7" right="0.7" top="0.75" bottom="0.75" header="0.3" footer="0.3"/>
  <pageSetup orientation="portrait" horizontalDpi="0" verticalDpi="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2EE43-B706-40BE-8B42-46042051D8FE}">
  <dimension ref="A1:DV49"/>
  <sheetViews>
    <sheetView showGridLines="0" zoomScale="120" zoomScaleNormal="120" workbookViewId="0">
      <selection activeCell="I17" sqref="I17:K17"/>
    </sheetView>
  </sheetViews>
  <sheetFormatPr defaultColWidth="9.1796875" defaultRowHeight="20.5"/>
  <cols>
    <col min="1" max="1" width="7.08984375" style="1" bestFit="1" customWidth="1"/>
    <col min="2" max="2" width="31.81640625" style="1" customWidth="1"/>
    <col min="3" max="3" width="14.453125" style="1" bestFit="1" customWidth="1"/>
    <col min="4" max="4" width="14.453125" style="1" customWidth="1"/>
    <col min="5" max="5" width="14.453125" style="1" bestFit="1" customWidth="1"/>
    <col min="6" max="6" width="14.453125" style="1" customWidth="1"/>
    <col min="7" max="7" width="3.26953125" style="1" customWidth="1"/>
    <col min="8" max="8" width="31.81640625" style="1" customWidth="1"/>
    <col min="9" max="9" width="14.453125" style="1" bestFit="1" customWidth="1"/>
    <col min="10" max="10" width="14.453125" style="1" customWidth="1"/>
    <col min="11" max="12" width="14.453125" style="1" bestFit="1" customWidth="1"/>
    <col min="13" max="13" width="3.26953125" style="1" customWidth="1"/>
    <col min="14" max="14" width="31.81640625" style="1" customWidth="1"/>
    <col min="15" max="15" width="14.453125" style="1" bestFit="1" customWidth="1"/>
    <col min="16" max="16" width="14.453125" style="1" customWidth="1"/>
    <col min="17" max="18" width="14.453125" style="1" bestFit="1" customWidth="1"/>
    <col min="19" max="19" width="3.26953125" style="1" customWidth="1"/>
    <col min="20" max="20" width="31.81640625" style="1" customWidth="1"/>
    <col min="21" max="21" width="14.453125" style="1" bestFit="1" customWidth="1"/>
    <col min="22" max="22" width="14.453125" style="1" customWidth="1"/>
    <col min="23" max="24" width="14.453125" style="1" bestFit="1" customWidth="1"/>
    <col min="25" max="25" width="3.26953125" style="1" customWidth="1"/>
    <col min="26" max="26" width="31.81640625" style="1" customWidth="1"/>
    <col min="27" max="27" width="14.453125" style="1" bestFit="1" customWidth="1"/>
    <col min="28" max="28" width="14.453125" style="1" customWidth="1"/>
    <col min="29" max="30" width="14.453125" style="1" bestFit="1" customWidth="1"/>
    <col min="31" max="31" width="3.26953125" style="1" customWidth="1"/>
    <col min="32" max="32" width="31.81640625" style="1" customWidth="1"/>
    <col min="33" max="33" width="14.453125" style="1" bestFit="1" customWidth="1"/>
    <col min="34" max="34" width="14.453125" style="1" customWidth="1"/>
    <col min="35" max="36" width="14.453125" style="1" bestFit="1" customWidth="1"/>
    <col min="37" max="37" width="3.26953125" style="1" customWidth="1"/>
    <col min="38" max="38" width="31.81640625" style="1" customWidth="1"/>
    <col min="39" max="39" width="14.453125" style="1" bestFit="1" customWidth="1"/>
    <col min="40" max="40" width="14.453125" style="1" customWidth="1"/>
    <col min="41" max="42" width="14.453125" style="1" bestFit="1" customWidth="1"/>
    <col min="43" max="43" width="3.26953125" style="1" customWidth="1"/>
    <col min="44" max="44" width="31.81640625" style="1" customWidth="1"/>
    <col min="45" max="45" width="14.453125" style="1" bestFit="1" customWidth="1"/>
    <col min="46" max="46" width="14.453125" style="1" customWidth="1"/>
    <col min="47" max="48" width="14.453125" style="1" bestFit="1" customWidth="1"/>
    <col min="49" max="49" width="3.26953125" style="1" customWidth="1"/>
    <col min="50" max="50" width="31.81640625" style="1" customWidth="1"/>
    <col min="51" max="51" width="14.453125" style="1" bestFit="1" customWidth="1"/>
    <col min="52" max="52" width="14.453125" style="1" customWidth="1"/>
    <col min="53" max="54" width="14.453125" style="1" bestFit="1" customWidth="1"/>
    <col min="55" max="55" width="3.26953125" style="1" customWidth="1"/>
    <col min="56" max="56" width="31.81640625" style="1" customWidth="1"/>
    <col min="57" max="57" width="14.453125" style="1" bestFit="1" customWidth="1"/>
    <col min="58" max="58" width="14.453125" style="1" customWidth="1"/>
    <col min="59" max="60" width="14.453125" style="1" bestFit="1" customWidth="1"/>
    <col min="61" max="61" width="3.26953125" style="1" customWidth="1"/>
    <col min="62" max="62" width="31.81640625" style="1" customWidth="1"/>
    <col min="63" max="63" width="14.453125" style="1" bestFit="1" customWidth="1"/>
    <col min="64" max="64" width="14.453125" style="1" customWidth="1"/>
    <col min="65" max="66" width="14.453125" style="1" bestFit="1" customWidth="1"/>
    <col min="67" max="67" width="3.26953125" style="1" customWidth="1"/>
    <col min="68" max="68" width="31.81640625" style="1" customWidth="1"/>
    <col min="69" max="69" width="14.453125" style="1" bestFit="1" customWidth="1"/>
    <col min="70" max="70" width="14.453125" style="1" customWidth="1"/>
    <col min="71" max="72" width="14.453125" style="1" bestFit="1" customWidth="1"/>
    <col min="73" max="73" width="3.26953125" style="1" customWidth="1"/>
    <col min="74" max="74" width="31.81640625" style="1" customWidth="1"/>
    <col min="75" max="75" width="14.453125" style="1" bestFit="1" customWidth="1"/>
    <col min="76" max="76" width="14.453125" style="1" customWidth="1"/>
    <col min="77" max="78" width="14.453125" style="1" bestFit="1" customWidth="1"/>
    <col min="79" max="79" width="3.26953125" style="1" customWidth="1"/>
    <col min="80" max="80" width="31.81640625" style="1" customWidth="1"/>
    <col min="81" max="81" width="14.453125" style="1" bestFit="1" customWidth="1"/>
    <col min="82" max="82" width="14.453125" style="1" customWidth="1"/>
    <col min="83" max="84" width="14.453125" style="1" bestFit="1" customWidth="1"/>
    <col min="85" max="85" width="3.26953125" style="1" customWidth="1"/>
    <col min="86" max="86" width="31.81640625" style="1" customWidth="1"/>
    <col min="87" max="87" width="14.453125" style="1" bestFit="1" customWidth="1"/>
    <col min="88" max="88" width="14.453125" style="1" customWidth="1"/>
    <col min="89" max="90" width="14.453125" style="1" bestFit="1" customWidth="1"/>
    <col min="91" max="91" width="3.26953125" style="1" customWidth="1"/>
    <col min="92" max="92" width="31.81640625" style="1" customWidth="1"/>
    <col min="93" max="93" width="14.453125" style="1" bestFit="1" customWidth="1"/>
    <col min="94" max="94" width="14.453125" style="1" customWidth="1"/>
    <col min="95" max="96" width="14.453125" style="1" bestFit="1" customWidth="1"/>
    <col min="97" max="97" width="3.26953125" style="1" customWidth="1"/>
    <col min="98" max="98" width="31.81640625" style="1" customWidth="1"/>
    <col min="99" max="99" width="14.453125" style="1" bestFit="1" customWidth="1"/>
    <col min="100" max="100" width="14.453125" style="1" customWidth="1"/>
    <col min="101" max="102" width="14.453125" style="1" bestFit="1" customWidth="1"/>
    <col min="103" max="103" width="3.26953125" style="1" customWidth="1"/>
    <col min="104" max="104" width="31.81640625" style="1" customWidth="1"/>
    <col min="105" max="105" width="14.453125" style="1" bestFit="1" customWidth="1"/>
    <col min="106" max="106" width="14.453125" style="1" customWidth="1"/>
    <col min="107" max="108" width="14.453125" style="1" bestFit="1" customWidth="1"/>
    <col min="109" max="109" width="3.26953125" style="1" customWidth="1"/>
    <col min="110" max="110" width="31.81640625" style="1" customWidth="1"/>
    <col min="111" max="111" width="14.453125" style="1" bestFit="1" customWidth="1"/>
    <col min="112" max="112" width="14.453125" style="1" customWidth="1"/>
    <col min="113" max="114" width="14.453125" style="1" bestFit="1" customWidth="1"/>
    <col min="115" max="115" width="3.26953125" style="1" customWidth="1"/>
    <col min="116" max="116" width="31.81640625" style="1" customWidth="1"/>
    <col min="117" max="117" width="14.453125" style="1" bestFit="1" customWidth="1"/>
    <col min="118" max="118" width="14.453125" style="1" customWidth="1"/>
    <col min="119" max="120" width="14.453125" style="1" bestFit="1" customWidth="1"/>
    <col min="121" max="121" width="3.26953125" style="1" customWidth="1"/>
    <col min="122" max="122" width="31.81640625" style="1" customWidth="1"/>
    <col min="123" max="123" width="14.453125" style="1" bestFit="1" customWidth="1"/>
    <col min="124" max="124" width="14.453125" style="1" customWidth="1"/>
    <col min="125" max="126" width="14.453125" style="1" bestFit="1" customWidth="1"/>
    <col min="127" max="16384" width="9.1796875" style="1"/>
  </cols>
  <sheetData>
    <row r="1" spans="2:126" ht="12.75" customHeight="1" thickBot="1"/>
    <row r="2" spans="2:126" ht="45.5">
      <c r="B2" s="176" t="s">
        <v>19</v>
      </c>
      <c r="C2" s="177"/>
      <c r="D2" s="177"/>
      <c r="E2" s="177"/>
      <c r="F2" s="178"/>
      <c r="H2" s="176" t="s">
        <v>37</v>
      </c>
      <c r="I2" s="177"/>
      <c r="J2" s="177"/>
      <c r="K2" s="177"/>
      <c r="L2" s="178"/>
      <c r="N2" s="176" t="s">
        <v>22</v>
      </c>
      <c r="O2" s="177"/>
      <c r="P2" s="177"/>
      <c r="Q2" s="177"/>
      <c r="R2" s="178"/>
      <c r="T2" s="176" t="s">
        <v>23</v>
      </c>
      <c r="U2" s="177"/>
      <c r="V2" s="177"/>
      <c r="W2" s="177"/>
      <c r="X2" s="178"/>
      <c r="Z2" s="176" t="s">
        <v>24</v>
      </c>
      <c r="AA2" s="177"/>
      <c r="AB2" s="177"/>
      <c r="AC2" s="177"/>
      <c r="AD2" s="178"/>
      <c r="AF2" s="176" t="s">
        <v>34</v>
      </c>
      <c r="AG2" s="177"/>
      <c r="AH2" s="177"/>
      <c r="AI2" s="177"/>
      <c r="AJ2" s="178"/>
      <c r="AL2" s="176" t="s">
        <v>35</v>
      </c>
      <c r="AM2" s="177"/>
      <c r="AN2" s="177"/>
      <c r="AO2" s="177"/>
      <c r="AP2" s="178"/>
      <c r="AR2" s="176" t="s">
        <v>25</v>
      </c>
      <c r="AS2" s="177"/>
      <c r="AT2" s="177"/>
      <c r="AU2" s="177"/>
      <c r="AV2" s="178"/>
      <c r="AX2" s="176" t="s">
        <v>26</v>
      </c>
      <c r="AY2" s="177"/>
      <c r="AZ2" s="177"/>
      <c r="BA2" s="177"/>
      <c r="BB2" s="178"/>
      <c r="BD2" s="176" t="s">
        <v>39</v>
      </c>
      <c r="BE2" s="177"/>
      <c r="BF2" s="177"/>
      <c r="BG2" s="177"/>
      <c r="BH2" s="178"/>
      <c r="BJ2" s="176" t="s">
        <v>38</v>
      </c>
      <c r="BK2" s="177"/>
      <c r="BL2" s="177"/>
      <c r="BM2" s="177"/>
      <c r="BN2" s="178"/>
      <c r="BP2" s="176" t="s">
        <v>27</v>
      </c>
      <c r="BQ2" s="177"/>
      <c r="BR2" s="177"/>
      <c r="BS2" s="177"/>
      <c r="BT2" s="178"/>
      <c r="BV2" s="176" t="s">
        <v>28</v>
      </c>
      <c r="BW2" s="177"/>
      <c r="BX2" s="177"/>
      <c r="BY2" s="177"/>
      <c r="BZ2" s="178"/>
      <c r="CB2" s="176" t="s">
        <v>29</v>
      </c>
      <c r="CC2" s="177"/>
      <c r="CD2" s="177"/>
      <c r="CE2" s="177"/>
      <c r="CF2" s="178"/>
      <c r="CH2" s="176" t="s">
        <v>33</v>
      </c>
      <c r="CI2" s="177"/>
      <c r="CJ2" s="177"/>
      <c r="CK2" s="177"/>
      <c r="CL2" s="178"/>
      <c r="CN2" s="176" t="s">
        <v>40</v>
      </c>
      <c r="CO2" s="177"/>
      <c r="CP2" s="177"/>
      <c r="CQ2" s="177"/>
      <c r="CR2" s="178"/>
      <c r="CT2" s="176" t="s">
        <v>41</v>
      </c>
      <c r="CU2" s="177"/>
      <c r="CV2" s="177"/>
      <c r="CW2" s="177"/>
      <c r="CX2" s="178"/>
      <c r="CZ2" s="176" t="s">
        <v>30</v>
      </c>
      <c r="DA2" s="177"/>
      <c r="DB2" s="177"/>
      <c r="DC2" s="177"/>
      <c r="DD2" s="178"/>
      <c r="DF2" s="176" t="s">
        <v>42</v>
      </c>
      <c r="DG2" s="177"/>
      <c r="DH2" s="177"/>
      <c r="DI2" s="177"/>
      <c r="DJ2" s="178"/>
      <c r="DL2" s="176" t="s">
        <v>31</v>
      </c>
      <c r="DM2" s="177"/>
      <c r="DN2" s="177"/>
      <c r="DO2" s="177"/>
      <c r="DP2" s="178"/>
      <c r="DR2" s="176" t="s">
        <v>120</v>
      </c>
      <c r="DS2" s="177"/>
      <c r="DT2" s="177"/>
      <c r="DU2" s="177"/>
      <c r="DV2" s="178"/>
    </row>
    <row r="3" spans="2:126">
      <c r="B3" s="179" t="s">
        <v>0</v>
      </c>
      <c r="C3" s="180" t="s">
        <v>17</v>
      </c>
      <c r="D3" s="180" t="s">
        <v>125</v>
      </c>
      <c r="E3" s="180" t="s">
        <v>18</v>
      </c>
      <c r="F3" s="181" t="s">
        <v>44</v>
      </c>
      <c r="H3" s="179" t="s">
        <v>0</v>
      </c>
      <c r="I3" s="180" t="s">
        <v>17</v>
      </c>
      <c r="J3" s="180" t="s">
        <v>125</v>
      </c>
      <c r="K3" s="180" t="s">
        <v>18</v>
      </c>
      <c r="L3" s="181" t="s">
        <v>44</v>
      </c>
      <c r="N3" s="179" t="s">
        <v>0</v>
      </c>
      <c r="O3" s="180" t="s">
        <v>17</v>
      </c>
      <c r="P3" s="180" t="s">
        <v>125</v>
      </c>
      <c r="Q3" s="180" t="s">
        <v>18</v>
      </c>
      <c r="R3" s="181" t="s">
        <v>44</v>
      </c>
      <c r="T3" s="179" t="s">
        <v>0</v>
      </c>
      <c r="U3" s="180" t="s">
        <v>17</v>
      </c>
      <c r="V3" s="180" t="s">
        <v>125</v>
      </c>
      <c r="W3" s="180" t="s">
        <v>18</v>
      </c>
      <c r="X3" s="181" t="s">
        <v>44</v>
      </c>
      <c r="Z3" s="179" t="s">
        <v>0</v>
      </c>
      <c r="AA3" s="180" t="s">
        <v>17</v>
      </c>
      <c r="AB3" s="180" t="s">
        <v>125</v>
      </c>
      <c r="AC3" s="180" t="s">
        <v>18</v>
      </c>
      <c r="AD3" s="181" t="s">
        <v>44</v>
      </c>
      <c r="AF3" s="179" t="s">
        <v>0</v>
      </c>
      <c r="AG3" s="180" t="s">
        <v>17</v>
      </c>
      <c r="AH3" s="180" t="s">
        <v>125</v>
      </c>
      <c r="AI3" s="180" t="s">
        <v>18</v>
      </c>
      <c r="AJ3" s="181" t="s">
        <v>44</v>
      </c>
      <c r="AL3" s="179" t="s">
        <v>0</v>
      </c>
      <c r="AM3" s="180" t="s">
        <v>17</v>
      </c>
      <c r="AN3" s="180" t="s">
        <v>125</v>
      </c>
      <c r="AO3" s="180" t="s">
        <v>18</v>
      </c>
      <c r="AP3" s="181" t="s">
        <v>44</v>
      </c>
      <c r="AR3" s="179" t="s">
        <v>0</v>
      </c>
      <c r="AS3" s="180" t="s">
        <v>17</v>
      </c>
      <c r="AT3" s="180" t="s">
        <v>125</v>
      </c>
      <c r="AU3" s="180" t="s">
        <v>18</v>
      </c>
      <c r="AV3" s="181" t="s">
        <v>44</v>
      </c>
      <c r="AX3" s="179" t="s">
        <v>0</v>
      </c>
      <c r="AY3" s="180" t="s">
        <v>17</v>
      </c>
      <c r="AZ3" s="180" t="s">
        <v>125</v>
      </c>
      <c r="BA3" s="180" t="s">
        <v>18</v>
      </c>
      <c r="BB3" s="181" t="s">
        <v>44</v>
      </c>
      <c r="BD3" s="179" t="s">
        <v>0</v>
      </c>
      <c r="BE3" s="180" t="s">
        <v>17</v>
      </c>
      <c r="BF3" s="180" t="s">
        <v>125</v>
      </c>
      <c r="BG3" s="180" t="s">
        <v>18</v>
      </c>
      <c r="BH3" s="181" t="s">
        <v>44</v>
      </c>
      <c r="BJ3" s="179" t="s">
        <v>0</v>
      </c>
      <c r="BK3" s="180" t="s">
        <v>17</v>
      </c>
      <c r="BL3" s="180" t="s">
        <v>125</v>
      </c>
      <c r="BM3" s="180" t="s">
        <v>18</v>
      </c>
      <c r="BN3" s="181" t="s">
        <v>44</v>
      </c>
      <c r="BP3" s="179" t="s">
        <v>0</v>
      </c>
      <c r="BQ3" s="180" t="s">
        <v>17</v>
      </c>
      <c r="BR3" s="180" t="s">
        <v>125</v>
      </c>
      <c r="BS3" s="180" t="s">
        <v>18</v>
      </c>
      <c r="BT3" s="181" t="s">
        <v>44</v>
      </c>
      <c r="BV3" s="179" t="s">
        <v>0</v>
      </c>
      <c r="BW3" s="180" t="s">
        <v>17</v>
      </c>
      <c r="BX3" s="180" t="s">
        <v>125</v>
      </c>
      <c r="BY3" s="180" t="s">
        <v>18</v>
      </c>
      <c r="BZ3" s="181" t="s">
        <v>44</v>
      </c>
      <c r="CB3" s="179" t="s">
        <v>0</v>
      </c>
      <c r="CC3" s="180" t="s">
        <v>17</v>
      </c>
      <c r="CD3" s="180" t="s">
        <v>125</v>
      </c>
      <c r="CE3" s="180" t="s">
        <v>18</v>
      </c>
      <c r="CF3" s="181" t="s">
        <v>44</v>
      </c>
      <c r="CH3" s="179" t="s">
        <v>0</v>
      </c>
      <c r="CI3" s="180" t="s">
        <v>17</v>
      </c>
      <c r="CJ3" s="180" t="s">
        <v>125</v>
      </c>
      <c r="CK3" s="180" t="s">
        <v>18</v>
      </c>
      <c r="CL3" s="181" t="s">
        <v>44</v>
      </c>
      <c r="CN3" s="179" t="s">
        <v>0</v>
      </c>
      <c r="CO3" s="180" t="s">
        <v>17</v>
      </c>
      <c r="CP3" s="180" t="s">
        <v>125</v>
      </c>
      <c r="CQ3" s="180" t="s">
        <v>18</v>
      </c>
      <c r="CR3" s="181" t="s">
        <v>44</v>
      </c>
      <c r="CT3" s="179" t="s">
        <v>0</v>
      </c>
      <c r="CU3" s="180" t="s">
        <v>17</v>
      </c>
      <c r="CV3" s="180" t="s">
        <v>125</v>
      </c>
      <c r="CW3" s="180" t="s">
        <v>18</v>
      </c>
      <c r="CX3" s="181" t="s">
        <v>44</v>
      </c>
      <c r="CZ3" s="179" t="s">
        <v>0</v>
      </c>
      <c r="DA3" s="180" t="s">
        <v>17</v>
      </c>
      <c r="DB3" s="180" t="s">
        <v>125</v>
      </c>
      <c r="DC3" s="180" t="s">
        <v>18</v>
      </c>
      <c r="DD3" s="181" t="s">
        <v>44</v>
      </c>
      <c r="DF3" s="179" t="s">
        <v>0</v>
      </c>
      <c r="DG3" s="180" t="s">
        <v>17</v>
      </c>
      <c r="DH3" s="180" t="s">
        <v>125</v>
      </c>
      <c r="DI3" s="180" t="s">
        <v>18</v>
      </c>
      <c r="DJ3" s="181" t="s">
        <v>44</v>
      </c>
      <c r="DL3" s="179" t="s">
        <v>0</v>
      </c>
      <c r="DM3" s="180" t="s">
        <v>17</v>
      </c>
      <c r="DN3" s="180" t="s">
        <v>125</v>
      </c>
      <c r="DO3" s="180" t="s">
        <v>18</v>
      </c>
      <c r="DP3" s="181" t="s">
        <v>44</v>
      </c>
      <c r="DR3" s="179" t="s">
        <v>0</v>
      </c>
      <c r="DS3" s="180" t="s">
        <v>17</v>
      </c>
      <c r="DT3" s="180" t="s">
        <v>125</v>
      </c>
      <c r="DU3" s="180" t="s">
        <v>18</v>
      </c>
      <c r="DV3" s="181" t="s">
        <v>44</v>
      </c>
    </row>
    <row r="4" spans="2:126" ht="9" customHeight="1">
      <c r="B4" s="179"/>
      <c r="C4" s="180"/>
      <c r="D4" s="180"/>
      <c r="E4" s="180"/>
      <c r="F4" s="181"/>
      <c r="H4" s="179"/>
      <c r="I4" s="180"/>
      <c r="J4" s="180"/>
      <c r="K4" s="180"/>
      <c r="L4" s="181"/>
      <c r="N4" s="179"/>
      <c r="O4" s="180"/>
      <c r="P4" s="180"/>
      <c r="Q4" s="180"/>
      <c r="R4" s="181"/>
      <c r="T4" s="179"/>
      <c r="U4" s="180"/>
      <c r="V4" s="180"/>
      <c r="W4" s="180"/>
      <c r="X4" s="181"/>
      <c r="Z4" s="179"/>
      <c r="AA4" s="180"/>
      <c r="AB4" s="180"/>
      <c r="AC4" s="180"/>
      <c r="AD4" s="181"/>
      <c r="AF4" s="179"/>
      <c r="AG4" s="180"/>
      <c r="AH4" s="180"/>
      <c r="AI4" s="180"/>
      <c r="AJ4" s="181"/>
      <c r="AL4" s="179"/>
      <c r="AM4" s="180"/>
      <c r="AN4" s="180"/>
      <c r="AO4" s="180"/>
      <c r="AP4" s="181"/>
      <c r="AR4" s="179"/>
      <c r="AS4" s="180"/>
      <c r="AT4" s="180"/>
      <c r="AU4" s="180"/>
      <c r="AV4" s="181"/>
      <c r="AX4" s="179"/>
      <c r="AY4" s="180"/>
      <c r="AZ4" s="180"/>
      <c r="BA4" s="180"/>
      <c r="BB4" s="181"/>
      <c r="BD4" s="179"/>
      <c r="BE4" s="180"/>
      <c r="BF4" s="180"/>
      <c r="BG4" s="180"/>
      <c r="BH4" s="181"/>
      <c r="BJ4" s="179"/>
      <c r="BK4" s="180"/>
      <c r="BL4" s="180"/>
      <c r="BM4" s="180"/>
      <c r="BN4" s="181"/>
      <c r="BP4" s="179"/>
      <c r="BQ4" s="180"/>
      <c r="BR4" s="180"/>
      <c r="BS4" s="180"/>
      <c r="BT4" s="181"/>
      <c r="BV4" s="179"/>
      <c r="BW4" s="180"/>
      <c r="BX4" s="180"/>
      <c r="BY4" s="180"/>
      <c r="BZ4" s="181"/>
      <c r="CB4" s="179"/>
      <c r="CC4" s="180"/>
      <c r="CD4" s="180"/>
      <c r="CE4" s="180"/>
      <c r="CF4" s="181"/>
      <c r="CH4" s="179"/>
      <c r="CI4" s="180"/>
      <c r="CJ4" s="180"/>
      <c r="CK4" s="180"/>
      <c r="CL4" s="181"/>
      <c r="CN4" s="179"/>
      <c r="CO4" s="180"/>
      <c r="CP4" s="180"/>
      <c r="CQ4" s="180"/>
      <c r="CR4" s="181"/>
      <c r="CT4" s="179"/>
      <c r="CU4" s="180"/>
      <c r="CV4" s="180"/>
      <c r="CW4" s="180"/>
      <c r="CX4" s="181"/>
      <c r="CZ4" s="179"/>
      <c r="DA4" s="180"/>
      <c r="DB4" s="180"/>
      <c r="DC4" s="180"/>
      <c r="DD4" s="181"/>
      <c r="DF4" s="179"/>
      <c r="DG4" s="180"/>
      <c r="DH4" s="180"/>
      <c r="DI4" s="180"/>
      <c r="DJ4" s="181"/>
      <c r="DL4" s="179"/>
      <c r="DM4" s="180"/>
      <c r="DN4" s="180"/>
      <c r="DO4" s="180"/>
      <c r="DP4" s="181"/>
      <c r="DR4" s="179"/>
      <c r="DS4" s="180"/>
      <c r="DT4" s="180"/>
      <c r="DU4" s="180"/>
      <c r="DV4" s="181"/>
    </row>
    <row r="5" spans="2:126">
      <c r="B5" s="19" t="s">
        <v>1</v>
      </c>
      <c r="C5" s="14">
        <f>D5*0.9</f>
        <v>62.639999999999993</v>
      </c>
      <c r="D5" s="14">
        <f t="shared" ref="D5:D16" si="0">D33</f>
        <v>69.599999999999994</v>
      </c>
      <c r="E5" s="14">
        <f>D5*1.1</f>
        <v>76.56</v>
      </c>
      <c r="F5" s="32">
        <v>0</v>
      </c>
      <c r="H5" s="19" t="s">
        <v>1</v>
      </c>
      <c r="I5" s="14">
        <f>J5*0.9</f>
        <v>28.188000000000002</v>
      </c>
      <c r="J5" s="14">
        <f t="shared" ref="J5:J16" si="1">J33</f>
        <v>31.32</v>
      </c>
      <c r="K5" s="14">
        <f>J5*1.1</f>
        <v>34.452000000000005</v>
      </c>
      <c r="L5" s="32">
        <v>0</v>
      </c>
      <c r="N5" s="19" t="s">
        <v>1</v>
      </c>
      <c r="O5" s="14">
        <f>P5*0.9</f>
        <v>70.47</v>
      </c>
      <c r="P5" s="14">
        <f t="shared" ref="P5:P16" si="2">P33</f>
        <v>78.3</v>
      </c>
      <c r="Q5" s="14">
        <f>P5*1.1</f>
        <v>86.13000000000001</v>
      </c>
      <c r="R5" s="32">
        <v>0</v>
      </c>
      <c r="T5" s="19" t="s">
        <v>1</v>
      </c>
      <c r="U5" s="14">
        <f>V5*0.9</f>
        <v>19.574999999999999</v>
      </c>
      <c r="V5" s="14">
        <f t="shared" ref="V5:V16" si="3">V33</f>
        <v>21.75</v>
      </c>
      <c r="W5" s="14">
        <f>V5*1.1</f>
        <v>23.925000000000001</v>
      </c>
      <c r="X5" s="32">
        <v>0</v>
      </c>
      <c r="Z5" s="19" t="s">
        <v>1</v>
      </c>
      <c r="AA5" s="14">
        <f>AB5*0.9</f>
        <v>79.866</v>
      </c>
      <c r="AB5" s="14">
        <f t="shared" ref="AB5:AB16" si="4">AB33</f>
        <v>88.74</v>
      </c>
      <c r="AC5" s="14">
        <f>AB5*1.1</f>
        <v>97.614000000000004</v>
      </c>
      <c r="AD5" s="32">
        <v>0</v>
      </c>
      <c r="AF5" s="19" t="s">
        <v>1</v>
      </c>
      <c r="AG5" s="14">
        <f>AH5*0.9</f>
        <v>68.904000000000011</v>
      </c>
      <c r="AH5" s="14">
        <f t="shared" ref="AH5:AH16" si="5">AH33</f>
        <v>76.56</v>
      </c>
      <c r="AI5" s="14">
        <f>AH5*1.1</f>
        <v>84.216000000000008</v>
      </c>
      <c r="AJ5" s="32">
        <v>0</v>
      </c>
      <c r="AL5" s="19" t="s">
        <v>1</v>
      </c>
      <c r="AM5" s="14">
        <f>AN5*0.9</f>
        <v>72.036000000000001</v>
      </c>
      <c r="AN5" s="14">
        <f t="shared" ref="AN5:AN16" si="6">AN33</f>
        <v>80.040000000000006</v>
      </c>
      <c r="AO5" s="14">
        <f>AN5*1.1</f>
        <v>88.044000000000011</v>
      </c>
      <c r="AP5" s="32">
        <v>0</v>
      </c>
      <c r="AR5" s="19" t="s">
        <v>1</v>
      </c>
      <c r="AS5" s="14">
        <f>AT5*0.9</f>
        <v>70.47</v>
      </c>
      <c r="AT5" s="14">
        <f t="shared" ref="AT5:AT16" si="7">AT33</f>
        <v>78.3</v>
      </c>
      <c r="AU5" s="14">
        <f>AT5*1.1</f>
        <v>86.13000000000001</v>
      </c>
      <c r="AV5" s="32">
        <v>0</v>
      </c>
      <c r="AX5" s="19" t="s">
        <v>1</v>
      </c>
      <c r="AY5" s="14">
        <f>AZ5*0.9</f>
        <v>26.622</v>
      </c>
      <c r="AZ5" s="14">
        <f t="shared" ref="AZ5:AZ16" si="8">AZ33</f>
        <v>29.58</v>
      </c>
      <c r="BA5" s="14">
        <f>AZ5*1.1</f>
        <v>32.538000000000004</v>
      </c>
      <c r="BB5" s="32">
        <v>0</v>
      </c>
      <c r="BD5" s="19" t="s">
        <v>1</v>
      </c>
      <c r="BE5" s="14">
        <f>BF5*0.9</f>
        <v>18.791999999999998</v>
      </c>
      <c r="BF5" s="14">
        <f t="shared" ref="BF5:BF16" si="9">BF33</f>
        <v>20.88</v>
      </c>
      <c r="BG5" s="14">
        <f>BF5*1.1</f>
        <v>22.968</v>
      </c>
      <c r="BH5" s="32">
        <v>0</v>
      </c>
      <c r="BJ5" s="19" t="s">
        <v>1</v>
      </c>
      <c r="BK5" s="14">
        <f>BL5*0.9</f>
        <v>25.056000000000001</v>
      </c>
      <c r="BL5" s="14">
        <f t="shared" ref="BL5:BL16" si="10">BL33</f>
        <v>27.84</v>
      </c>
      <c r="BM5" s="14">
        <f>BL5*1.1</f>
        <v>30.624000000000002</v>
      </c>
      <c r="BN5" s="32">
        <v>0</v>
      </c>
      <c r="BP5" s="19" t="s">
        <v>1</v>
      </c>
      <c r="BQ5" s="14">
        <f>BR5*0.9</f>
        <v>28.188000000000002</v>
      </c>
      <c r="BR5" s="14">
        <f t="shared" ref="BR5:BR16" si="11">BR33</f>
        <v>31.32</v>
      </c>
      <c r="BS5" s="14">
        <f>BR5*1.1</f>
        <v>34.452000000000005</v>
      </c>
      <c r="BT5" s="32">
        <v>0</v>
      </c>
      <c r="BV5" s="19" t="s">
        <v>1</v>
      </c>
      <c r="BW5" s="14">
        <f>BX5*0.9</f>
        <v>50.112000000000002</v>
      </c>
      <c r="BX5" s="14">
        <f t="shared" ref="BX5:BX16" si="12">BX33</f>
        <v>55.68</v>
      </c>
      <c r="BY5" s="14">
        <f>BX5*1.1</f>
        <v>61.248000000000005</v>
      </c>
      <c r="BZ5" s="32">
        <v>0</v>
      </c>
      <c r="CB5" s="19" t="s">
        <v>1</v>
      </c>
      <c r="CC5" s="14">
        <f>CD5*0.9</f>
        <v>26.363610000000005</v>
      </c>
      <c r="CD5" s="14">
        <f t="shared" ref="CD5:CD16" si="13">CD33</f>
        <v>29.292900000000003</v>
      </c>
      <c r="CE5" s="14">
        <f>CD5*1.1</f>
        <v>32.222190000000005</v>
      </c>
      <c r="CF5" s="32">
        <v>0</v>
      </c>
      <c r="CH5" s="19" t="s">
        <v>1</v>
      </c>
      <c r="CI5" s="14">
        <f>CJ5*0.9</f>
        <v>24.547049999999999</v>
      </c>
      <c r="CJ5" s="14">
        <f t="shared" ref="CJ5:CJ16" si="14">CJ33</f>
        <v>27.2745</v>
      </c>
      <c r="CK5" s="14">
        <f>CJ5*1.1</f>
        <v>30.001950000000001</v>
      </c>
      <c r="CL5" s="32">
        <v>0</v>
      </c>
      <c r="CN5" s="19" t="s">
        <v>1</v>
      </c>
      <c r="CO5" s="14">
        <f>CP5*0.9</f>
        <v>50.448690000000006</v>
      </c>
      <c r="CP5" s="14">
        <f t="shared" ref="CP5:CP16" si="15">CP33</f>
        <v>56.054100000000005</v>
      </c>
      <c r="CQ5" s="14">
        <f>CP5*1.1</f>
        <v>61.659510000000012</v>
      </c>
      <c r="CR5" s="32">
        <v>0</v>
      </c>
      <c r="CT5" s="19" t="s">
        <v>1</v>
      </c>
      <c r="CU5" s="14">
        <f>CV5*0.9</f>
        <v>48.9375</v>
      </c>
      <c r="CV5" s="14">
        <f t="shared" ref="CV5:CV16" si="16">CV33</f>
        <v>54.375</v>
      </c>
      <c r="CW5" s="14">
        <f>CV5*1.1</f>
        <v>59.812500000000007</v>
      </c>
      <c r="CX5" s="32">
        <v>0</v>
      </c>
      <c r="CZ5" s="19" t="s">
        <v>1</v>
      </c>
      <c r="DA5" s="14">
        <f>DB5*0.9</f>
        <v>55.60866</v>
      </c>
      <c r="DB5" s="14">
        <f t="shared" ref="DB5:DB16" si="17">DB33</f>
        <v>61.787399999999998</v>
      </c>
      <c r="DC5" s="14">
        <f>DB5*1.1</f>
        <v>67.96614000000001</v>
      </c>
      <c r="DD5" s="32">
        <v>0</v>
      </c>
      <c r="DF5" s="19" t="s">
        <v>1</v>
      </c>
      <c r="DG5" s="14">
        <f>DH5*0.9</f>
        <v>75.739590000000007</v>
      </c>
      <c r="DH5" s="14">
        <f t="shared" ref="DH5:DH16" si="18">DH33</f>
        <v>84.155100000000004</v>
      </c>
      <c r="DI5" s="14">
        <f>DH5*1.1</f>
        <v>92.570610000000016</v>
      </c>
      <c r="DJ5" s="32">
        <v>0</v>
      </c>
      <c r="DL5" s="19" t="s">
        <v>1</v>
      </c>
      <c r="DM5" s="14">
        <f>DN5*0.9</f>
        <v>16.129799999999999</v>
      </c>
      <c r="DN5" s="14">
        <f t="shared" ref="DN5:DN16" si="19">DN33</f>
        <v>17.922000000000001</v>
      </c>
      <c r="DO5" s="14">
        <f>DN5*1.1</f>
        <v>19.714200000000002</v>
      </c>
      <c r="DP5" s="32">
        <v>0</v>
      </c>
      <c r="DR5" s="19" t="s">
        <v>1</v>
      </c>
      <c r="DS5" s="14">
        <f>DT5*0.9</f>
        <v>48.773069999999997</v>
      </c>
      <c r="DT5" s="14">
        <f t="shared" ref="DT5:DT16" si="20">DT33</f>
        <v>54.192299999999996</v>
      </c>
      <c r="DU5" s="14">
        <f>DT5*1.1</f>
        <v>59.611530000000002</v>
      </c>
      <c r="DV5" s="32">
        <v>0</v>
      </c>
    </row>
    <row r="6" spans="2:126">
      <c r="B6" s="19" t="s">
        <v>2</v>
      </c>
      <c r="C6" s="14">
        <f t="shared" ref="C6:C16" si="21">D6*0.9</f>
        <v>111.26429999999999</v>
      </c>
      <c r="D6" s="14">
        <f t="shared" si="0"/>
        <v>123.627</v>
      </c>
      <c r="E6" s="14">
        <f t="shared" ref="E6:E16" si="22">D6*1.1</f>
        <v>135.9897</v>
      </c>
      <c r="F6" s="32">
        <v>0</v>
      </c>
      <c r="H6" s="19" t="s">
        <v>2</v>
      </c>
      <c r="I6" s="14">
        <f t="shared" ref="I6:I16" si="23">J6*0.9</f>
        <v>97.436520000000002</v>
      </c>
      <c r="J6" s="14">
        <f t="shared" si="1"/>
        <v>108.2628</v>
      </c>
      <c r="K6" s="14">
        <f t="shared" ref="K6:K16" si="24">J6*1.1</f>
        <v>119.08908000000001</v>
      </c>
      <c r="L6" s="32">
        <v>0</v>
      </c>
      <c r="N6" s="19" t="s">
        <v>2</v>
      </c>
      <c r="O6" s="14">
        <f t="shared" ref="O6:O16" si="25">P6*0.9</f>
        <v>33.066090000000003</v>
      </c>
      <c r="P6" s="14">
        <f t="shared" si="2"/>
        <v>36.740099999999998</v>
      </c>
      <c r="Q6" s="14">
        <f t="shared" ref="Q6:Q16" si="26">P6*1.1</f>
        <v>40.414110000000001</v>
      </c>
      <c r="R6" s="32">
        <v>0</v>
      </c>
      <c r="T6" s="19" t="s">
        <v>2</v>
      </c>
      <c r="U6" s="14">
        <f t="shared" ref="U6:U16" si="27">V6*0.9</f>
        <v>71.417429999999996</v>
      </c>
      <c r="V6" s="14">
        <f t="shared" si="3"/>
        <v>79.352699999999999</v>
      </c>
      <c r="W6" s="14">
        <f t="shared" ref="W6:W16" si="28">V6*1.1</f>
        <v>87.287970000000001</v>
      </c>
      <c r="X6" s="32">
        <v>0</v>
      </c>
      <c r="Z6" s="19" t="s">
        <v>2</v>
      </c>
      <c r="AA6" s="14">
        <f t="shared" ref="AA6:AA16" si="29">AB6*0.9</f>
        <v>138.59100000000001</v>
      </c>
      <c r="AB6" s="14">
        <f t="shared" si="4"/>
        <v>153.99</v>
      </c>
      <c r="AC6" s="14">
        <f t="shared" ref="AC6:AC16" si="30">AB6*1.1</f>
        <v>169.38900000000001</v>
      </c>
      <c r="AD6" s="32">
        <v>0</v>
      </c>
      <c r="AF6" s="19" t="s">
        <v>2</v>
      </c>
      <c r="AG6" s="14">
        <f t="shared" ref="AG6:AG16" si="31">AH6*0.9</f>
        <v>22.025790000000001</v>
      </c>
      <c r="AH6" s="14">
        <f t="shared" si="5"/>
        <v>24.473099999999999</v>
      </c>
      <c r="AI6" s="14">
        <f t="shared" ref="AI6:AI16" si="32">AH6*1.1</f>
        <v>26.92041</v>
      </c>
      <c r="AJ6" s="32">
        <v>0</v>
      </c>
      <c r="AL6" s="19" t="s">
        <v>2</v>
      </c>
      <c r="AM6" s="14">
        <f t="shared" ref="AM6:AM16" si="33">AN6*0.9</f>
        <v>24.07840101</v>
      </c>
      <c r="AN6" s="14">
        <f t="shared" si="6"/>
        <v>26.7537789</v>
      </c>
      <c r="AO6" s="14">
        <f t="shared" ref="AO6:AO16" si="34">AN6*1.1</f>
        <v>29.429156790000004</v>
      </c>
      <c r="AP6" s="32">
        <v>0</v>
      </c>
      <c r="AR6" s="19" t="s">
        <v>2</v>
      </c>
      <c r="AS6" s="14">
        <f t="shared" ref="AS6:AS16" si="35">AT6*0.9</f>
        <v>119.07864000000002</v>
      </c>
      <c r="AT6" s="14">
        <f t="shared" si="7"/>
        <v>132.30960000000002</v>
      </c>
      <c r="AU6" s="14">
        <f t="shared" ref="AU6:AU16" si="36">AT6*1.1</f>
        <v>145.54056000000003</v>
      </c>
      <c r="AV6" s="32">
        <v>0</v>
      </c>
      <c r="AX6" s="19" t="s">
        <v>2</v>
      </c>
      <c r="AY6" s="14">
        <f t="shared" ref="AY6:AY16" si="37">AZ6*0.9</f>
        <v>97.436520000000002</v>
      </c>
      <c r="AZ6" s="14">
        <f t="shared" si="8"/>
        <v>108.2628</v>
      </c>
      <c r="BA6" s="14">
        <f t="shared" ref="BA6:BA16" si="38">AZ6*1.1</f>
        <v>119.08908000000001</v>
      </c>
      <c r="BB6" s="32">
        <v>0</v>
      </c>
      <c r="BD6" s="19" t="s">
        <v>2</v>
      </c>
      <c r="BE6" s="14">
        <f t="shared" ref="BE6:BE16" si="39">BF6*0.9</f>
        <v>72.881640000000004</v>
      </c>
      <c r="BF6" s="14">
        <f t="shared" si="9"/>
        <v>80.979600000000005</v>
      </c>
      <c r="BG6" s="14">
        <f t="shared" ref="BG6:BG16" si="40">BF6*1.1</f>
        <v>89.07756000000002</v>
      </c>
      <c r="BH6" s="32">
        <v>0</v>
      </c>
      <c r="BJ6" s="19" t="s">
        <v>2</v>
      </c>
      <c r="BK6" s="14">
        <f t="shared" ref="BK6:BK16" si="41">BL6*0.9</f>
        <v>73.602000000000004</v>
      </c>
      <c r="BL6" s="14">
        <f t="shared" si="10"/>
        <v>81.78</v>
      </c>
      <c r="BM6" s="14">
        <f t="shared" ref="BM6:BM16" si="42">BL6*1.1</f>
        <v>89.958000000000013</v>
      </c>
      <c r="BN6" s="32">
        <v>0</v>
      </c>
      <c r="BP6" s="19" t="s">
        <v>2</v>
      </c>
      <c r="BQ6" s="14">
        <f t="shared" ref="BQ6:BQ16" si="43">BR6*0.9</f>
        <v>100.52937</v>
      </c>
      <c r="BR6" s="14">
        <f t="shared" si="11"/>
        <v>111.69929999999999</v>
      </c>
      <c r="BS6" s="14">
        <f t="shared" ref="BS6:BS16" si="44">BR6*1.1</f>
        <v>122.86923</v>
      </c>
      <c r="BT6" s="32">
        <v>0</v>
      </c>
      <c r="BV6" s="19" t="s">
        <v>2</v>
      </c>
      <c r="BW6" s="14">
        <f t="shared" ref="BW6:BW16" si="45">BX6*0.9</f>
        <v>48.906180000000006</v>
      </c>
      <c r="BX6" s="14">
        <f t="shared" si="12"/>
        <v>54.340200000000003</v>
      </c>
      <c r="BY6" s="14">
        <f t="shared" ref="BY6:BY16" si="46">BX6*1.1</f>
        <v>59.774220000000007</v>
      </c>
      <c r="BZ6" s="32">
        <v>0</v>
      </c>
      <c r="CB6" s="19" t="s">
        <v>2</v>
      </c>
      <c r="CC6" s="14">
        <f t="shared" ref="CC6:CC16" si="47">CD6*0.9</f>
        <v>83.334690000000009</v>
      </c>
      <c r="CD6" s="14">
        <f t="shared" si="13"/>
        <v>92.594100000000012</v>
      </c>
      <c r="CE6" s="14">
        <f t="shared" ref="CE6:CE16" si="48">CD6*1.1</f>
        <v>101.85351000000001</v>
      </c>
      <c r="CF6" s="32">
        <v>0</v>
      </c>
      <c r="CH6" s="19" t="s">
        <v>2</v>
      </c>
      <c r="CI6" s="14">
        <f t="shared" ref="CI6:CI16" si="49">CJ6*0.9</f>
        <v>17.02242</v>
      </c>
      <c r="CJ6" s="14">
        <f t="shared" si="14"/>
        <v>18.913799999999998</v>
      </c>
      <c r="CK6" s="14">
        <f t="shared" ref="CK6:CK16" si="50">CJ6*1.1</f>
        <v>20.80518</v>
      </c>
      <c r="CL6" s="32">
        <v>0</v>
      </c>
      <c r="CN6" s="19" t="s">
        <v>2</v>
      </c>
      <c r="CO6" s="14">
        <f t="shared" ref="CO6:CO16" si="51">CP6*0.9</f>
        <v>12.050370000000001</v>
      </c>
      <c r="CP6" s="14">
        <f t="shared" si="15"/>
        <v>13.3893</v>
      </c>
      <c r="CQ6" s="14">
        <f t="shared" ref="CQ6:CQ16" si="52">CP6*1.1</f>
        <v>14.728230000000002</v>
      </c>
      <c r="CR6" s="32">
        <v>0</v>
      </c>
      <c r="CT6" s="19" t="s">
        <v>2</v>
      </c>
      <c r="CU6" s="14">
        <f t="shared" ref="CU6:CU16" si="53">CV6*0.9</f>
        <v>11.78415</v>
      </c>
      <c r="CV6" s="14">
        <f t="shared" si="16"/>
        <v>13.093500000000001</v>
      </c>
      <c r="CW6" s="14">
        <f t="shared" ref="CW6:CW16" si="54">CV6*1.1</f>
        <v>14.402850000000003</v>
      </c>
      <c r="CX6" s="32">
        <v>0</v>
      </c>
      <c r="CZ6" s="19" t="s">
        <v>2</v>
      </c>
      <c r="DA6" s="14">
        <f t="shared" ref="DA6:DA16" si="55">DB6*0.9</f>
        <v>49.603050000000003</v>
      </c>
      <c r="DB6" s="14">
        <f t="shared" si="17"/>
        <v>55.1145</v>
      </c>
      <c r="DC6" s="14">
        <f t="shared" ref="DC6:DC16" si="56">DB6*1.1</f>
        <v>60.625950000000003</v>
      </c>
      <c r="DD6" s="32">
        <v>0</v>
      </c>
      <c r="DF6" s="19" t="s">
        <v>2</v>
      </c>
      <c r="DG6" s="14">
        <f t="shared" ref="DG6:DG16" si="57">DH6*0.9</f>
        <v>20.608560000000001</v>
      </c>
      <c r="DH6" s="14">
        <f t="shared" si="18"/>
        <v>22.898399999999999</v>
      </c>
      <c r="DI6" s="14">
        <f t="shared" ref="DI6:DI16" si="58">DH6*1.1</f>
        <v>25.18824</v>
      </c>
      <c r="DJ6" s="32">
        <v>0</v>
      </c>
      <c r="DL6" s="19" t="s">
        <v>2</v>
      </c>
      <c r="DM6" s="14">
        <f t="shared" ref="DM6:DM16" si="59">DN6*0.9</f>
        <v>73.703789999999998</v>
      </c>
      <c r="DN6" s="14">
        <f t="shared" si="19"/>
        <v>81.89309999999999</v>
      </c>
      <c r="DO6" s="14">
        <f t="shared" ref="DO6:DO16" si="60">DN6*1.1</f>
        <v>90.082409999999996</v>
      </c>
      <c r="DP6" s="32">
        <v>0</v>
      </c>
      <c r="DR6" s="19" t="s">
        <v>2</v>
      </c>
      <c r="DS6" s="14">
        <f t="shared" ref="DS6:DS16" si="61">DT6*0.9</f>
        <v>35.313300000000005</v>
      </c>
      <c r="DT6" s="14">
        <f t="shared" si="20"/>
        <v>39.237000000000002</v>
      </c>
      <c r="DU6" s="14">
        <f t="shared" ref="DU6:DU16" si="62">DT6*1.1</f>
        <v>43.160700000000006</v>
      </c>
      <c r="DV6" s="32">
        <v>0</v>
      </c>
    </row>
    <row r="7" spans="2:126">
      <c r="B7" s="19" t="s">
        <v>32</v>
      </c>
      <c r="C7" s="14">
        <f t="shared" si="21"/>
        <v>52.27308</v>
      </c>
      <c r="D7" s="14">
        <f t="shared" si="0"/>
        <v>58.081200000000003</v>
      </c>
      <c r="E7" s="14">
        <f t="shared" si="22"/>
        <v>63.889320000000005</v>
      </c>
      <c r="F7" s="32">
        <v>0</v>
      </c>
      <c r="H7" s="19" t="s">
        <v>32</v>
      </c>
      <c r="I7" s="14">
        <f t="shared" si="23"/>
        <v>48.39723</v>
      </c>
      <c r="J7" s="14">
        <f t="shared" si="1"/>
        <v>53.774700000000003</v>
      </c>
      <c r="K7" s="14">
        <f t="shared" si="24"/>
        <v>59.152170000000005</v>
      </c>
      <c r="L7" s="32">
        <v>0</v>
      </c>
      <c r="N7" s="19" t="s">
        <v>32</v>
      </c>
      <c r="O7" s="14">
        <f t="shared" si="25"/>
        <v>18.463139999999999</v>
      </c>
      <c r="P7" s="14">
        <f t="shared" si="2"/>
        <v>20.514599999999998</v>
      </c>
      <c r="Q7" s="14">
        <f t="shared" si="26"/>
        <v>22.56606</v>
      </c>
      <c r="R7" s="32">
        <v>0</v>
      </c>
      <c r="T7" s="19" t="s">
        <v>32</v>
      </c>
      <c r="U7" s="14">
        <f t="shared" si="27"/>
        <v>18.110789999999998</v>
      </c>
      <c r="V7" s="14">
        <f t="shared" si="3"/>
        <v>20.123099999999997</v>
      </c>
      <c r="W7" s="14">
        <f t="shared" si="28"/>
        <v>22.13541</v>
      </c>
      <c r="X7" s="32">
        <v>0</v>
      </c>
      <c r="Z7" s="19" t="s">
        <v>32</v>
      </c>
      <c r="AA7" s="14">
        <f t="shared" si="29"/>
        <v>25.056000000000001</v>
      </c>
      <c r="AB7" s="14">
        <f t="shared" si="4"/>
        <v>27.84</v>
      </c>
      <c r="AC7" s="14">
        <f t="shared" si="30"/>
        <v>30.624000000000002</v>
      </c>
      <c r="AD7" s="32">
        <v>0</v>
      </c>
      <c r="AF7" s="19" t="s">
        <v>32</v>
      </c>
      <c r="AG7" s="14">
        <f t="shared" si="31"/>
        <v>36.018000000000001</v>
      </c>
      <c r="AH7" s="14">
        <f t="shared" si="5"/>
        <v>40.020000000000003</v>
      </c>
      <c r="AI7" s="14">
        <f t="shared" si="32"/>
        <v>44.022000000000006</v>
      </c>
      <c r="AJ7" s="32">
        <v>0</v>
      </c>
      <c r="AL7" s="19" t="s">
        <v>32</v>
      </c>
      <c r="AM7" s="14">
        <f t="shared" si="33"/>
        <v>36.801000000000002</v>
      </c>
      <c r="AN7" s="14">
        <f t="shared" si="6"/>
        <v>40.89</v>
      </c>
      <c r="AO7" s="14">
        <f t="shared" si="34"/>
        <v>44.979000000000006</v>
      </c>
      <c r="AP7" s="32">
        <v>0</v>
      </c>
      <c r="AR7" s="19" t="s">
        <v>32</v>
      </c>
      <c r="AS7" s="14">
        <f t="shared" si="35"/>
        <v>6.5615400000000008</v>
      </c>
      <c r="AT7" s="14">
        <f t="shared" si="7"/>
        <v>7.2906000000000004</v>
      </c>
      <c r="AU7" s="14">
        <f t="shared" si="36"/>
        <v>8.0196600000000018</v>
      </c>
      <c r="AV7" s="32">
        <v>0</v>
      </c>
      <c r="AX7" s="19" t="s">
        <v>32</v>
      </c>
      <c r="AY7" s="14">
        <f t="shared" si="37"/>
        <v>32.525820000000003</v>
      </c>
      <c r="AZ7" s="14">
        <f t="shared" si="8"/>
        <v>36.139800000000001</v>
      </c>
      <c r="BA7" s="14">
        <f t="shared" si="38"/>
        <v>39.753780000000006</v>
      </c>
      <c r="BB7" s="32">
        <v>0</v>
      </c>
      <c r="BD7" s="19" t="s">
        <v>32</v>
      </c>
      <c r="BE7" s="14">
        <f t="shared" si="39"/>
        <v>39.251790000000007</v>
      </c>
      <c r="BF7" s="14">
        <f t="shared" si="9"/>
        <v>43.613100000000003</v>
      </c>
      <c r="BG7" s="14">
        <f t="shared" si="40"/>
        <v>47.974410000000006</v>
      </c>
      <c r="BH7" s="32">
        <v>0</v>
      </c>
      <c r="BJ7" s="19" t="s">
        <v>32</v>
      </c>
      <c r="BK7" s="14">
        <f t="shared" si="41"/>
        <v>68.308920000000001</v>
      </c>
      <c r="BL7" s="14">
        <f t="shared" si="10"/>
        <v>75.898799999999994</v>
      </c>
      <c r="BM7" s="14">
        <f t="shared" si="42"/>
        <v>83.488680000000002</v>
      </c>
      <c r="BN7" s="32">
        <v>0</v>
      </c>
      <c r="BP7" s="19" t="s">
        <v>32</v>
      </c>
      <c r="BQ7" s="14">
        <f t="shared" si="43"/>
        <v>48.39723</v>
      </c>
      <c r="BR7" s="14">
        <f t="shared" si="11"/>
        <v>53.774700000000003</v>
      </c>
      <c r="BS7" s="14">
        <f t="shared" si="44"/>
        <v>59.152170000000005</v>
      </c>
      <c r="BT7" s="32">
        <v>0</v>
      </c>
      <c r="BV7" s="19" t="s">
        <v>32</v>
      </c>
      <c r="BW7" s="14">
        <f t="shared" si="45"/>
        <v>25.25958</v>
      </c>
      <c r="BX7" s="14">
        <f t="shared" si="12"/>
        <v>28.066199999999998</v>
      </c>
      <c r="BY7" s="14">
        <f t="shared" si="46"/>
        <v>30.872820000000001</v>
      </c>
      <c r="BZ7" s="32">
        <v>0</v>
      </c>
      <c r="CB7" s="19" t="s">
        <v>32</v>
      </c>
      <c r="CC7" s="14">
        <f t="shared" si="47"/>
        <v>42.415110000000006</v>
      </c>
      <c r="CD7" s="14">
        <f t="shared" si="13"/>
        <v>47.127900000000004</v>
      </c>
      <c r="CE7" s="14">
        <f t="shared" si="48"/>
        <v>51.840690000000009</v>
      </c>
      <c r="CF7" s="32">
        <v>0</v>
      </c>
      <c r="CH7" s="19" t="s">
        <v>32</v>
      </c>
      <c r="CI7" s="14">
        <f t="shared" si="49"/>
        <v>76.840488000000008</v>
      </c>
      <c r="CJ7" s="14">
        <f t="shared" si="14"/>
        <v>85.378320000000002</v>
      </c>
      <c r="CK7" s="14">
        <f t="shared" si="50"/>
        <v>93.916152000000011</v>
      </c>
      <c r="CL7" s="32">
        <v>0</v>
      </c>
      <c r="CN7" s="19" t="s">
        <v>32</v>
      </c>
      <c r="CO7" s="14">
        <f t="shared" si="51"/>
        <v>76.840488000000008</v>
      </c>
      <c r="CP7" s="14">
        <f t="shared" si="15"/>
        <v>85.378320000000002</v>
      </c>
      <c r="CQ7" s="14">
        <f t="shared" si="52"/>
        <v>93.916152000000011</v>
      </c>
      <c r="CR7" s="32">
        <v>0</v>
      </c>
      <c r="CT7" s="19" t="s">
        <v>32</v>
      </c>
      <c r="CU7" s="14">
        <f t="shared" si="53"/>
        <v>76.840488000000008</v>
      </c>
      <c r="CV7" s="14">
        <f t="shared" si="16"/>
        <v>85.378320000000002</v>
      </c>
      <c r="CW7" s="14">
        <f t="shared" si="54"/>
        <v>93.916152000000011</v>
      </c>
      <c r="CX7" s="32">
        <v>0</v>
      </c>
      <c r="CZ7" s="19" t="s">
        <v>32</v>
      </c>
      <c r="DA7" s="14">
        <f t="shared" si="55"/>
        <v>58.919967</v>
      </c>
      <c r="DB7" s="14">
        <f t="shared" si="17"/>
        <v>65.466629999999995</v>
      </c>
      <c r="DC7" s="14">
        <f t="shared" si="56"/>
        <v>72.013293000000004</v>
      </c>
      <c r="DD7" s="32">
        <v>0</v>
      </c>
      <c r="DF7" s="19" t="s">
        <v>32</v>
      </c>
      <c r="DG7" s="14">
        <f t="shared" si="57"/>
        <v>69.039459000000008</v>
      </c>
      <c r="DH7" s="14">
        <f t="shared" si="18"/>
        <v>76.710509999999999</v>
      </c>
      <c r="DI7" s="14">
        <f t="shared" si="58"/>
        <v>84.381561000000005</v>
      </c>
      <c r="DJ7" s="32">
        <v>0</v>
      </c>
      <c r="DL7" s="19" t="s">
        <v>32</v>
      </c>
      <c r="DM7" s="14">
        <f t="shared" si="59"/>
        <v>47.214900000000007</v>
      </c>
      <c r="DN7" s="14">
        <f t="shared" si="19"/>
        <v>52.461000000000006</v>
      </c>
      <c r="DO7" s="14">
        <f t="shared" si="60"/>
        <v>57.707100000000011</v>
      </c>
      <c r="DP7" s="32">
        <v>0</v>
      </c>
      <c r="DR7" s="19" t="s">
        <v>32</v>
      </c>
      <c r="DS7" s="14">
        <f t="shared" si="61"/>
        <v>35.319563999999993</v>
      </c>
      <c r="DT7" s="14">
        <f t="shared" si="20"/>
        <v>39.243959999999994</v>
      </c>
      <c r="DU7" s="14">
        <f t="shared" si="62"/>
        <v>43.168355999999996</v>
      </c>
      <c r="DV7" s="32">
        <v>0</v>
      </c>
    </row>
    <row r="8" spans="2:126">
      <c r="B8" s="19" t="s">
        <v>3</v>
      </c>
      <c r="C8" s="14">
        <f t="shared" si="21"/>
        <v>27.309600000000003</v>
      </c>
      <c r="D8" s="14">
        <f t="shared" si="0"/>
        <v>30.344000000000001</v>
      </c>
      <c r="E8" s="14">
        <f t="shared" si="22"/>
        <v>33.378400000000006</v>
      </c>
      <c r="F8" s="32">
        <v>0</v>
      </c>
      <c r="H8" s="19" t="s">
        <v>3</v>
      </c>
      <c r="I8" s="14">
        <f t="shared" si="23"/>
        <v>27.460800000000003</v>
      </c>
      <c r="J8" s="14">
        <f t="shared" si="1"/>
        <v>30.512</v>
      </c>
      <c r="K8" s="14">
        <f t="shared" si="24"/>
        <v>33.563200000000002</v>
      </c>
      <c r="L8" s="32">
        <v>0</v>
      </c>
      <c r="N8" s="19" t="s">
        <v>3</v>
      </c>
      <c r="O8" s="14">
        <f t="shared" si="25"/>
        <v>23.795999999999999</v>
      </c>
      <c r="P8" s="14">
        <f t="shared" si="2"/>
        <v>26.439999999999998</v>
      </c>
      <c r="Q8" s="14">
        <f t="shared" si="26"/>
        <v>29.084</v>
      </c>
      <c r="R8" s="32">
        <v>0</v>
      </c>
      <c r="T8" s="19" t="s">
        <v>3</v>
      </c>
      <c r="U8" s="14">
        <f t="shared" si="27"/>
        <v>32.385600000000004</v>
      </c>
      <c r="V8" s="14">
        <f t="shared" si="3"/>
        <v>35.984000000000002</v>
      </c>
      <c r="W8" s="14">
        <f t="shared" si="28"/>
        <v>39.582400000000007</v>
      </c>
      <c r="X8" s="32">
        <v>0</v>
      </c>
      <c r="Z8" s="19" t="s">
        <v>3</v>
      </c>
      <c r="AA8" s="14">
        <f t="shared" si="29"/>
        <v>33.544800000000009</v>
      </c>
      <c r="AB8" s="14">
        <f t="shared" si="4"/>
        <v>37.272000000000006</v>
      </c>
      <c r="AC8" s="14">
        <f t="shared" si="30"/>
        <v>40.999200000000009</v>
      </c>
      <c r="AD8" s="32">
        <v>0</v>
      </c>
      <c r="AF8" s="19" t="s">
        <v>3</v>
      </c>
      <c r="AG8" s="14">
        <f t="shared" si="31"/>
        <v>23.867999999999999</v>
      </c>
      <c r="AH8" s="14">
        <f t="shared" si="5"/>
        <v>26.52</v>
      </c>
      <c r="AI8" s="14">
        <f t="shared" si="32"/>
        <v>29.172000000000001</v>
      </c>
      <c r="AJ8" s="32">
        <v>0</v>
      </c>
      <c r="AL8" s="19" t="s">
        <v>3</v>
      </c>
      <c r="AM8" s="14">
        <f t="shared" si="33"/>
        <v>23.867999999999999</v>
      </c>
      <c r="AN8" s="14">
        <f t="shared" si="6"/>
        <v>26.52</v>
      </c>
      <c r="AO8" s="14">
        <f t="shared" si="34"/>
        <v>29.172000000000001</v>
      </c>
      <c r="AP8" s="32">
        <v>0</v>
      </c>
      <c r="AR8" s="19" t="s">
        <v>3</v>
      </c>
      <c r="AS8" s="14">
        <f t="shared" si="35"/>
        <v>27.928799999999999</v>
      </c>
      <c r="AT8" s="14">
        <f t="shared" si="7"/>
        <v>31.032</v>
      </c>
      <c r="AU8" s="14">
        <f t="shared" si="36"/>
        <v>34.135200000000005</v>
      </c>
      <c r="AV8" s="32">
        <v>0</v>
      </c>
      <c r="AX8" s="19" t="s">
        <v>3</v>
      </c>
      <c r="AY8" s="14">
        <f t="shared" si="37"/>
        <v>27.460800000000003</v>
      </c>
      <c r="AZ8" s="14">
        <f t="shared" si="8"/>
        <v>30.512</v>
      </c>
      <c r="BA8" s="14">
        <f t="shared" si="38"/>
        <v>33.563200000000002</v>
      </c>
      <c r="BB8" s="32">
        <v>0</v>
      </c>
      <c r="BD8" s="19" t="s">
        <v>3</v>
      </c>
      <c r="BE8" s="14">
        <f t="shared" si="39"/>
        <v>30.052800000000005</v>
      </c>
      <c r="BF8" s="14">
        <f t="shared" si="9"/>
        <v>33.392000000000003</v>
      </c>
      <c r="BG8" s="14">
        <f t="shared" si="40"/>
        <v>36.731200000000008</v>
      </c>
      <c r="BH8" s="32">
        <v>0</v>
      </c>
      <c r="BJ8" s="19" t="s">
        <v>3</v>
      </c>
      <c r="BK8" s="14">
        <f t="shared" si="41"/>
        <v>30.052800000000005</v>
      </c>
      <c r="BL8" s="14">
        <f t="shared" si="10"/>
        <v>33.392000000000003</v>
      </c>
      <c r="BM8" s="14">
        <f t="shared" si="42"/>
        <v>36.731200000000008</v>
      </c>
      <c r="BN8" s="32">
        <v>0</v>
      </c>
      <c r="BP8" s="19" t="s">
        <v>3</v>
      </c>
      <c r="BQ8" s="14">
        <f t="shared" si="43"/>
        <v>27.561600000000002</v>
      </c>
      <c r="BR8" s="14">
        <f t="shared" si="11"/>
        <v>30.624000000000002</v>
      </c>
      <c r="BS8" s="14">
        <f t="shared" si="44"/>
        <v>33.686400000000006</v>
      </c>
      <c r="BT8" s="32">
        <v>0</v>
      </c>
      <c r="BV8" s="19" t="s">
        <v>3</v>
      </c>
      <c r="BW8" s="14">
        <f t="shared" si="45"/>
        <v>26.150400000000001</v>
      </c>
      <c r="BX8" s="14">
        <f t="shared" si="12"/>
        <v>29.056000000000001</v>
      </c>
      <c r="BY8" s="14">
        <f t="shared" si="46"/>
        <v>31.961600000000004</v>
      </c>
      <c r="BZ8" s="32">
        <v>0</v>
      </c>
      <c r="CB8" s="19" t="s">
        <v>3</v>
      </c>
      <c r="CC8" s="14">
        <f t="shared" si="47"/>
        <v>27.2376</v>
      </c>
      <c r="CD8" s="14">
        <f t="shared" si="13"/>
        <v>30.263999999999999</v>
      </c>
      <c r="CE8" s="14">
        <f t="shared" si="48"/>
        <v>33.290400000000005</v>
      </c>
      <c r="CF8" s="32">
        <v>0</v>
      </c>
      <c r="CH8" s="19" t="s">
        <v>3</v>
      </c>
      <c r="CI8" s="14">
        <f t="shared" si="49"/>
        <v>25.016947200000001</v>
      </c>
      <c r="CJ8" s="14">
        <f t="shared" si="14"/>
        <v>27.796607999999999</v>
      </c>
      <c r="CK8" s="14">
        <f t="shared" si="50"/>
        <v>30.576268800000001</v>
      </c>
      <c r="CL8" s="32">
        <v>0</v>
      </c>
      <c r="CN8" s="19" t="s">
        <v>3</v>
      </c>
      <c r="CO8" s="14">
        <f t="shared" si="51"/>
        <v>25.016947200000001</v>
      </c>
      <c r="CP8" s="14">
        <f t="shared" si="15"/>
        <v>27.796607999999999</v>
      </c>
      <c r="CQ8" s="14">
        <f t="shared" si="52"/>
        <v>30.576268800000001</v>
      </c>
      <c r="CR8" s="32">
        <v>0</v>
      </c>
      <c r="CT8" s="19" t="s">
        <v>3</v>
      </c>
      <c r="CU8" s="14">
        <f t="shared" si="53"/>
        <v>25.019280000000002</v>
      </c>
      <c r="CV8" s="14">
        <f t="shared" si="16"/>
        <v>27.799200000000003</v>
      </c>
      <c r="CW8" s="14">
        <f t="shared" si="54"/>
        <v>30.579120000000007</v>
      </c>
      <c r="CX8" s="32">
        <v>0</v>
      </c>
      <c r="CZ8" s="19" t="s">
        <v>3</v>
      </c>
      <c r="DA8" s="14">
        <f t="shared" si="55"/>
        <v>25.754112000000006</v>
      </c>
      <c r="DB8" s="14">
        <f t="shared" si="17"/>
        <v>28.615680000000005</v>
      </c>
      <c r="DC8" s="14">
        <f t="shared" si="56"/>
        <v>31.477248000000007</v>
      </c>
      <c r="DD8" s="32">
        <v>0</v>
      </c>
      <c r="DF8" s="19" t="s">
        <v>3</v>
      </c>
      <c r="DG8" s="14">
        <f t="shared" si="57"/>
        <v>25.007615999999999</v>
      </c>
      <c r="DH8" s="14">
        <f t="shared" si="18"/>
        <v>27.786239999999999</v>
      </c>
      <c r="DI8" s="14">
        <f t="shared" si="58"/>
        <v>30.564864</v>
      </c>
      <c r="DJ8" s="32">
        <v>0</v>
      </c>
      <c r="DL8" s="19" t="s">
        <v>3</v>
      </c>
      <c r="DM8" s="14">
        <f t="shared" si="59"/>
        <v>25.324876800000002</v>
      </c>
      <c r="DN8" s="14">
        <f t="shared" si="19"/>
        <v>28.138752</v>
      </c>
      <c r="DO8" s="14">
        <f t="shared" si="60"/>
        <v>30.952627200000002</v>
      </c>
      <c r="DP8" s="32">
        <v>0</v>
      </c>
      <c r="DR8" s="19" t="s">
        <v>3</v>
      </c>
      <c r="DS8" s="14">
        <f t="shared" si="61"/>
        <v>25.324876800000002</v>
      </c>
      <c r="DT8" s="14">
        <f t="shared" si="20"/>
        <v>28.138752</v>
      </c>
      <c r="DU8" s="14">
        <f t="shared" si="62"/>
        <v>30.952627200000002</v>
      </c>
      <c r="DV8" s="32">
        <v>0</v>
      </c>
    </row>
    <row r="9" spans="2:126">
      <c r="B9" s="19" t="s">
        <v>21</v>
      </c>
      <c r="C9" s="14">
        <f t="shared" si="21"/>
        <v>18</v>
      </c>
      <c r="D9" s="14">
        <f t="shared" si="0"/>
        <v>20</v>
      </c>
      <c r="E9" s="14">
        <f t="shared" si="22"/>
        <v>22</v>
      </c>
      <c r="F9" s="32">
        <v>0</v>
      </c>
      <c r="H9" s="19" t="s">
        <v>21</v>
      </c>
      <c r="I9" s="14">
        <f t="shared" si="23"/>
        <v>18</v>
      </c>
      <c r="J9" s="14">
        <f t="shared" si="1"/>
        <v>20</v>
      </c>
      <c r="K9" s="14">
        <f t="shared" si="24"/>
        <v>22</v>
      </c>
      <c r="L9" s="32">
        <v>0</v>
      </c>
      <c r="N9" s="19" t="s">
        <v>21</v>
      </c>
      <c r="O9" s="14">
        <f t="shared" si="25"/>
        <v>18</v>
      </c>
      <c r="P9" s="14">
        <f t="shared" si="2"/>
        <v>20</v>
      </c>
      <c r="Q9" s="14">
        <f t="shared" si="26"/>
        <v>22</v>
      </c>
      <c r="R9" s="32">
        <v>0</v>
      </c>
      <c r="T9" s="19" t="s">
        <v>21</v>
      </c>
      <c r="U9" s="14">
        <f t="shared" si="27"/>
        <v>18</v>
      </c>
      <c r="V9" s="14">
        <f t="shared" si="3"/>
        <v>20</v>
      </c>
      <c r="W9" s="14">
        <f t="shared" si="28"/>
        <v>22</v>
      </c>
      <c r="X9" s="32">
        <v>0</v>
      </c>
      <c r="Z9" s="19" t="s">
        <v>21</v>
      </c>
      <c r="AA9" s="14">
        <f t="shared" si="29"/>
        <v>18</v>
      </c>
      <c r="AB9" s="14">
        <f t="shared" si="4"/>
        <v>20</v>
      </c>
      <c r="AC9" s="14">
        <f t="shared" si="30"/>
        <v>22</v>
      </c>
      <c r="AD9" s="32">
        <v>0</v>
      </c>
      <c r="AF9" s="19" t="s">
        <v>21</v>
      </c>
      <c r="AG9" s="14">
        <f t="shared" si="31"/>
        <v>18</v>
      </c>
      <c r="AH9" s="14">
        <f t="shared" si="5"/>
        <v>20</v>
      </c>
      <c r="AI9" s="14">
        <f t="shared" si="32"/>
        <v>22</v>
      </c>
      <c r="AJ9" s="32">
        <v>0</v>
      </c>
      <c r="AL9" s="19" t="s">
        <v>21</v>
      </c>
      <c r="AM9" s="14">
        <f t="shared" si="33"/>
        <v>18</v>
      </c>
      <c r="AN9" s="14">
        <f t="shared" si="6"/>
        <v>20</v>
      </c>
      <c r="AO9" s="14">
        <f t="shared" si="34"/>
        <v>22</v>
      </c>
      <c r="AP9" s="32">
        <v>0</v>
      </c>
      <c r="AR9" s="19" t="s">
        <v>21</v>
      </c>
      <c r="AS9" s="14">
        <f t="shared" si="35"/>
        <v>18</v>
      </c>
      <c r="AT9" s="14">
        <f t="shared" si="7"/>
        <v>20</v>
      </c>
      <c r="AU9" s="14">
        <f t="shared" si="36"/>
        <v>22</v>
      </c>
      <c r="AV9" s="32">
        <v>0</v>
      </c>
      <c r="AX9" s="19" t="s">
        <v>21</v>
      </c>
      <c r="AY9" s="14">
        <f t="shared" si="37"/>
        <v>18</v>
      </c>
      <c r="AZ9" s="14">
        <f t="shared" si="8"/>
        <v>20</v>
      </c>
      <c r="BA9" s="14">
        <f t="shared" si="38"/>
        <v>22</v>
      </c>
      <c r="BB9" s="32">
        <v>0</v>
      </c>
      <c r="BD9" s="19" t="s">
        <v>21</v>
      </c>
      <c r="BE9" s="14">
        <f t="shared" si="39"/>
        <v>18</v>
      </c>
      <c r="BF9" s="14">
        <f t="shared" si="9"/>
        <v>20</v>
      </c>
      <c r="BG9" s="14">
        <f t="shared" si="40"/>
        <v>22</v>
      </c>
      <c r="BH9" s="32">
        <v>0</v>
      </c>
      <c r="BJ9" s="19" t="s">
        <v>21</v>
      </c>
      <c r="BK9" s="14">
        <f t="shared" si="41"/>
        <v>18</v>
      </c>
      <c r="BL9" s="14">
        <f t="shared" si="10"/>
        <v>20</v>
      </c>
      <c r="BM9" s="14">
        <f t="shared" si="42"/>
        <v>22</v>
      </c>
      <c r="BN9" s="32">
        <v>0</v>
      </c>
      <c r="BP9" s="19" t="s">
        <v>21</v>
      </c>
      <c r="BQ9" s="14">
        <f t="shared" si="43"/>
        <v>18</v>
      </c>
      <c r="BR9" s="14">
        <f t="shared" si="11"/>
        <v>20</v>
      </c>
      <c r="BS9" s="14">
        <f t="shared" si="44"/>
        <v>22</v>
      </c>
      <c r="BT9" s="32">
        <v>0</v>
      </c>
      <c r="BV9" s="19" t="s">
        <v>21</v>
      </c>
      <c r="BW9" s="14">
        <f t="shared" si="45"/>
        <v>18</v>
      </c>
      <c r="BX9" s="14">
        <f t="shared" si="12"/>
        <v>20</v>
      </c>
      <c r="BY9" s="14">
        <f t="shared" si="46"/>
        <v>22</v>
      </c>
      <c r="BZ9" s="32">
        <v>0</v>
      </c>
      <c r="CB9" s="19" t="s">
        <v>21</v>
      </c>
      <c r="CC9" s="14">
        <f t="shared" si="47"/>
        <v>17.64</v>
      </c>
      <c r="CD9" s="14">
        <f t="shared" si="13"/>
        <v>19.600000000000001</v>
      </c>
      <c r="CE9" s="14">
        <f t="shared" si="48"/>
        <v>21.560000000000002</v>
      </c>
      <c r="CF9" s="32">
        <v>0</v>
      </c>
      <c r="CH9" s="19" t="s">
        <v>21</v>
      </c>
      <c r="CI9" s="14">
        <f t="shared" si="49"/>
        <v>17.64</v>
      </c>
      <c r="CJ9" s="14">
        <f t="shared" si="14"/>
        <v>19.600000000000001</v>
      </c>
      <c r="CK9" s="14">
        <f t="shared" si="50"/>
        <v>21.560000000000002</v>
      </c>
      <c r="CL9" s="32">
        <v>0</v>
      </c>
      <c r="CN9" s="19" t="s">
        <v>21</v>
      </c>
      <c r="CO9" s="14">
        <f t="shared" si="51"/>
        <v>17.64</v>
      </c>
      <c r="CP9" s="14">
        <f t="shared" si="15"/>
        <v>19.600000000000001</v>
      </c>
      <c r="CQ9" s="14">
        <f t="shared" si="52"/>
        <v>21.560000000000002</v>
      </c>
      <c r="CR9" s="32">
        <v>0</v>
      </c>
      <c r="CT9" s="19" t="s">
        <v>21</v>
      </c>
      <c r="CU9" s="14">
        <f t="shared" si="53"/>
        <v>17.64</v>
      </c>
      <c r="CV9" s="14">
        <f t="shared" si="16"/>
        <v>19.600000000000001</v>
      </c>
      <c r="CW9" s="14">
        <f t="shared" si="54"/>
        <v>21.560000000000002</v>
      </c>
      <c r="CX9" s="32">
        <v>0</v>
      </c>
      <c r="CZ9" s="19" t="s">
        <v>21</v>
      </c>
      <c r="DA9" s="14">
        <f t="shared" si="55"/>
        <v>17.64</v>
      </c>
      <c r="DB9" s="14">
        <f t="shared" si="17"/>
        <v>19.600000000000001</v>
      </c>
      <c r="DC9" s="14">
        <f t="shared" si="56"/>
        <v>21.560000000000002</v>
      </c>
      <c r="DD9" s="32">
        <v>0</v>
      </c>
      <c r="DF9" s="19" t="s">
        <v>21</v>
      </c>
      <c r="DG9" s="14">
        <f t="shared" si="57"/>
        <v>17.64</v>
      </c>
      <c r="DH9" s="14">
        <f t="shared" si="18"/>
        <v>19.600000000000001</v>
      </c>
      <c r="DI9" s="14">
        <f t="shared" si="58"/>
        <v>21.560000000000002</v>
      </c>
      <c r="DJ9" s="32">
        <v>0</v>
      </c>
      <c r="DL9" s="19" t="s">
        <v>21</v>
      </c>
      <c r="DM9" s="14">
        <f t="shared" si="59"/>
        <v>17.64</v>
      </c>
      <c r="DN9" s="14">
        <f t="shared" si="19"/>
        <v>19.600000000000001</v>
      </c>
      <c r="DO9" s="14">
        <f t="shared" si="60"/>
        <v>21.560000000000002</v>
      </c>
      <c r="DP9" s="32">
        <v>0</v>
      </c>
      <c r="DR9" s="19" t="s">
        <v>21</v>
      </c>
      <c r="DS9" s="14">
        <f t="shared" si="61"/>
        <v>17.64</v>
      </c>
      <c r="DT9" s="14">
        <f t="shared" si="20"/>
        <v>19.600000000000001</v>
      </c>
      <c r="DU9" s="14">
        <f t="shared" si="62"/>
        <v>21.560000000000002</v>
      </c>
      <c r="DV9" s="32">
        <v>0</v>
      </c>
    </row>
    <row r="10" spans="2:126">
      <c r="B10" s="19" t="s">
        <v>5</v>
      </c>
      <c r="C10" s="14">
        <f t="shared" si="21"/>
        <v>3.8880000000000003</v>
      </c>
      <c r="D10" s="14">
        <f t="shared" si="0"/>
        <v>4.32</v>
      </c>
      <c r="E10" s="14">
        <f t="shared" si="22"/>
        <v>4.7520000000000007</v>
      </c>
      <c r="F10" s="32">
        <v>0</v>
      </c>
      <c r="H10" s="19" t="s">
        <v>5</v>
      </c>
      <c r="I10" s="14">
        <f t="shared" si="23"/>
        <v>3.8880000000000003</v>
      </c>
      <c r="J10" s="14">
        <f t="shared" si="1"/>
        <v>4.32</v>
      </c>
      <c r="K10" s="14">
        <f t="shared" si="24"/>
        <v>4.7520000000000007</v>
      </c>
      <c r="L10" s="32">
        <v>0</v>
      </c>
      <c r="N10" s="19" t="s">
        <v>5</v>
      </c>
      <c r="O10" s="14">
        <f t="shared" si="25"/>
        <v>3.8880000000000003</v>
      </c>
      <c r="P10" s="14">
        <f t="shared" si="2"/>
        <v>4.32</v>
      </c>
      <c r="Q10" s="14">
        <f t="shared" si="26"/>
        <v>4.7520000000000007</v>
      </c>
      <c r="R10" s="32">
        <v>0</v>
      </c>
      <c r="T10" s="19" t="s">
        <v>5</v>
      </c>
      <c r="U10" s="14">
        <f t="shared" si="27"/>
        <v>3.8880000000000003</v>
      </c>
      <c r="V10" s="14">
        <f t="shared" si="3"/>
        <v>4.32</v>
      </c>
      <c r="W10" s="14">
        <f t="shared" si="28"/>
        <v>4.7520000000000007</v>
      </c>
      <c r="X10" s="32">
        <v>0</v>
      </c>
      <c r="Z10" s="19" t="s">
        <v>5</v>
      </c>
      <c r="AA10" s="14">
        <f t="shared" si="29"/>
        <v>3.8880000000000003</v>
      </c>
      <c r="AB10" s="14">
        <f t="shared" si="4"/>
        <v>4.32</v>
      </c>
      <c r="AC10" s="14">
        <f t="shared" si="30"/>
        <v>4.7520000000000007</v>
      </c>
      <c r="AD10" s="32">
        <v>0</v>
      </c>
      <c r="AF10" s="19" t="s">
        <v>5</v>
      </c>
      <c r="AG10" s="14">
        <f t="shared" si="31"/>
        <v>3.8880000000000003</v>
      </c>
      <c r="AH10" s="14">
        <f t="shared" si="5"/>
        <v>4.32</v>
      </c>
      <c r="AI10" s="14">
        <f t="shared" si="32"/>
        <v>4.7520000000000007</v>
      </c>
      <c r="AJ10" s="32">
        <v>0</v>
      </c>
      <c r="AL10" s="19" t="s">
        <v>5</v>
      </c>
      <c r="AM10" s="14">
        <f t="shared" si="33"/>
        <v>3.8880000000000003</v>
      </c>
      <c r="AN10" s="14">
        <f t="shared" si="6"/>
        <v>4.32</v>
      </c>
      <c r="AO10" s="14">
        <f t="shared" si="34"/>
        <v>4.7520000000000007</v>
      </c>
      <c r="AP10" s="32">
        <v>0</v>
      </c>
      <c r="AR10" s="19" t="s">
        <v>5</v>
      </c>
      <c r="AS10" s="14">
        <f t="shared" si="35"/>
        <v>3.8880000000000003</v>
      </c>
      <c r="AT10" s="14">
        <f t="shared" si="7"/>
        <v>4.32</v>
      </c>
      <c r="AU10" s="14">
        <f t="shared" si="36"/>
        <v>4.7520000000000007</v>
      </c>
      <c r="AV10" s="32">
        <v>0</v>
      </c>
      <c r="AX10" s="19" t="s">
        <v>5</v>
      </c>
      <c r="AY10" s="14">
        <f t="shared" si="37"/>
        <v>3.8880000000000003</v>
      </c>
      <c r="AZ10" s="14">
        <f t="shared" si="8"/>
        <v>4.32</v>
      </c>
      <c r="BA10" s="14">
        <f t="shared" si="38"/>
        <v>4.7520000000000007</v>
      </c>
      <c r="BB10" s="32">
        <v>0</v>
      </c>
      <c r="BD10" s="19" t="s">
        <v>5</v>
      </c>
      <c r="BE10" s="14">
        <f t="shared" si="39"/>
        <v>3.8880000000000003</v>
      </c>
      <c r="BF10" s="14">
        <f t="shared" si="9"/>
        <v>4.32</v>
      </c>
      <c r="BG10" s="14">
        <f t="shared" si="40"/>
        <v>4.7520000000000007</v>
      </c>
      <c r="BH10" s="32">
        <v>0</v>
      </c>
      <c r="BJ10" s="19" t="s">
        <v>5</v>
      </c>
      <c r="BK10" s="14">
        <f t="shared" si="41"/>
        <v>3.8880000000000003</v>
      </c>
      <c r="BL10" s="14">
        <f t="shared" si="10"/>
        <v>4.32</v>
      </c>
      <c r="BM10" s="14">
        <f t="shared" si="42"/>
        <v>4.7520000000000007</v>
      </c>
      <c r="BN10" s="32">
        <v>0</v>
      </c>
      <c r="BP10" s="19" t="s">
        <v>5</v>
      </c>
      <c r="BQ10" s="14">
        <f t="shared" si="43"/>
        <v>3.8880000000000003</v>
      </c>
      <c r="BR10" s="14">
        <f t="shared" si="11"/>
        <v>4.32</v>
      </c>
      <c r="BS10" s="14">
        <f t="shared" si="44"/>
        <v>4.7520000000000007</v>
      </c>
      <c r="BT10" s="32">
        <v>0</v>
      </c>
      <c r="BV10" s="19" t="s">
        <v>5</v>
      </c>
      <c r="BW10" s="14">
        <f t="shared" si="45"/>
        <v>3.8880000000000003</v>
      </c>
      <c r="BX10" s="14">
        <f t="shared" si="12"/>
        <v>4.32</v>
      </c>
      <c r="BY10" s="14">
        <f t="shared" si="46"/>
        <v>4.7520000000000007</v>
      </c>
      <c r="BZ10" s="32">
        <v>0</v>
      </c>
      <c r="CB10" s="19" t="s">
        <v>5</v>
      </c>
      <c r="CC10" s="14">
        <f t="shared" si="47"/>
        <v>2.6496000000000004</v>
      </c>
      <c r="CD10" s="14">
        <f t="shared" si="13"/>
        <v>2.9440000000000004</v>
      </c>
      <c r="CE10" s="14">
        <f t="shared" si="48"/>
        <v>3.2384000000000008</v>
      </c>
      <c r="CF10" s="32">
        <v>0</v>
      </c>
      <c r="CH10" s="19" t="s">
        <v>5</v>
      </c>
      <c r="CI10" s="14">
        <f t="shared" si="49"/>
        <v>2.6496000000000004</v>
      </c>
      <c r="CJ10" s="14">
        <f t="shared" si="14"/>
        <v>2.9440000000000004</v>
      </c>
      <c r="CK10" s="14">
        <f t="shared" si="50"/>
        <v>3.2384000000000008</v>
      </c>
      <c r="CL10" s="32">
        <v>0</v>
      </c>
      <c r="CN10" s="19" t="s">
        <v>5</v>
      </c>
      <c r="CO10" s="14">
        <f t="shared" si="51"/>
        <v>2.6496000000000004</v>
      </c>
      <c r="CP10" s="14">
        <f t="shared" si="15"/>
        <v>2.9440000000000004</v>
      </c>
      <c r="CQ10" s="14">
        <f t="shared" si="52"/>
        <v>3.2384000000000008</v>
      </c>
      <c r="CR10" s="32">
        <v>0</v>
      </c>
      <c r="CT10" s="19" t="s">
        <v>5</v>
      </c>
      <c r="CU10" s="14">
        <f t="shared" si="53"/>
        <v>2.6496000000000004</v>
      </c>
      <c r="CV10" s="14">
        <f t="shared" si="16"/>
        <v>2.9440000000000004</v>
      </c>
      <c r="CW10" s="14">
        <f t="shared" si="54"/>
        <v>3.2384000000000008</v>
      </c>
      <c r="CX10" s="32">
        <v>0</v>
      </c>
      <c r="CZ10" s="19" t="s">
        <v>5</v>
      </c>
      <c r="DA10" s="14">
        <f t="shared" si="55"/>
        <v>2.6496000000000004</v>
      </c>
      <c r="DB10" s="14">
        <f t="shared" si="17"/>
        <v>2.9440000000000004</v>
      </c>
      <c r="DC10" s="14">
        <f t="shared" si="56"/>
        <v>3.2384000000000008</v>
      </c>
      <c r="DD10" s="32">
        <v>0</v>
      </c>
      <c r="DF10" s="19" t="s">
        <v>5</v>
      </c>
      <c r="DG10" s="14">
        <f t="shared" si="57"/>
        <v>2.6496000000000004</v>
      </c>
      <c r="DH10" s="14">
        <f t="shared" si="18"/>
        <v>2.9440000000000004</v>
      </c>
      <c r="DI10" s="14">
        <f t="shared" si="58"/>
        <v>3.2384000000000008</v>
      </c>
      <c r="DJ10" s="32">
        <v>0</v>
      </c>
      <c r="DL10" s="19" t="s">
        <v>5</v>
      </c>
      <c r="DM10" s="14">
        <f t="shared" si="59"/>
        <v>2.6496000000000004</v>
      </c>
      <c r="DN10" s="14">
        <f t="shared" si="19"/>
        <v>2.9440000000000004</v>
      </c>
      <c r="DO10" s="14">
        <f t="shared" si="60"/>
        <v>3.2384000000000008</v>
      </c>
      <c r="DP10" s="32">
        <v>0</v>
      </c>
      <c r="DR10" s="19" t="s">
        <v>5</v>
      </c>
      <c r="DS10" s="14">
        <f t="shared" si="61"/>
        <v>2.6496000000000004</v>
      </c>
      <c r="DT10" s="14">
        <f t="shared" si="20"/>
        <v>2.9440000000000004</v>
      </c>
      <c r="DU10" s="14">
        <f t="shared" si="62"/>
        <v>3.2384000000000008</v>
      </c>
      <c r="DV10" s="32">
        <v>0</v>
      </c>
    </row>
    <row r="11" spans="2:126">
      <c r="B11" s="19" t="s">
        <v>6</v>
      </c>
      <c r="C11" s="14">
        <f t="shared" si="21"/>
        <v>12.6</v>
      </c>
      <c r="D11" s="14">
        <f t="shared" si="0"/>
        <v>14</v>
      </c>
      <c r="E11" s="14">
        <f t="shared" si="22"/>
        <v>15.400000000000002</v>
      </c>
      <c r="F11" s="32">
        <v>0</v>
      </c>
      <c r="H11" s="19" t="s">
        <v>6</v>
      </c>
      <c r="I11" s="14">
        <f t="shared" si="23"/>
        <v>9.7344000000000008</v>
      </c>
      <c r="J11" s="14">
        <f t="shared" si="1"/>
        <v>10.816000000000001</v>
      </c>
      <c r="K11" s="14">
        <f t="shared" si="24"/>
        <v>11.897600000000002</v>
      </c>
      <c r="L11" s="32">
        <v>0</v>
      </c>
      <c r="N11" s="19" t="s">
        <v>6</v>
      </c>
      <c r="O11" s="14">
        <f t="shared" si="25"/>
        <v>18.684000000000001</v>
      </c>
      <c r="P11" s="14">
        <f t="shared" si="2"/>
        <v>20.76</v>
      </c>
      <c r="Q11" s="14">
        <f t="shared" si="26"/>
        <v>22.836000000000002</v>
      </c>
      <c r="R11" s="32">
        <v>0</v>
      </c>
      <c r="T11" s="19" t="s">
        <v>6</v>
      </c>
      <c r="U11" s="14">
        <f t="shared" si="27"/>
        <v>15.134399999999999</v>
      </c>
      <c r="V11" s="14">
        <f t="shared" si="3"/>
        <v>16.815999999999999</v>
      </c>
      <c r="W11" s="14">
        <f t="shared" si="28"/>
        <v>18.497600000000002</v>
      </c>
      <c r="X11" s="32">
        <v>0</v>
      </c>
      <c r="Z11" s="19" t="s">
        <v>6</v>
      </c>
      <c r="AA11" s="14">
        <f t="shared" si="29"/>
        <v>36.504000000000005</v>
      </c>
      <c r="AB11" s="14">
        <f t="shared" si="4"/>
        <v>40.56</v>
      </c>
      <c r="AC11" s="14">
        <f t="shared" si="30"/>
        <v>44.616000000000007</v>
      </c>
      <c r="AD11" s="32">
        <v>0</v>
      </c>
      <c r="AF11" s="19" t="s">
        <v>6</v>
      </c>
      <c r="AG11" s="14">
        <f t="shared" si="31"/>
        <v>14.155200000000002</v>
      </c>
      <c r="AH11" s="14">
        <f t="shared" si="5"/>
        <v>15.728000000000002</v>
      </c>
      <c r="AI11" s="14">
        <f t="shared" si="32"/>
        <v>17.300800000000002</v>
      </c>
      <c r="AJ11" s="32">
        <v>0</v>
      </c>
      <c r="AL11" s="19" t="s">
        <v>6</v>
      </c>
      <c r="AM11" s="14">
        <f t="shared" si="33"/>
        <v>14.155200000000002</v>
      </c>
      <c r="AN11" s="14">
        <f t="shared" si="6"/>
        <v>15.728000000000002</v>
      </c>
      <c r="AO11" s="14">
        <f t="shared" si="34"/>
        <v>17.300800000000002</v>
      </c>
      <c r="AP11" s="32">
        <v>0</v>
      </c>
      <c r="AR11" s="19" t="s">
        <v>6</v>
      </c>
      <c r="AS11" s="14">
        <f t="shared" si="35"/>
        <v>13.32</v>
      </c>
      <c r="AT11" s="14">
        <f t="shared" si="7"/>
        <v>14.8</v>
      </c>
      <c r="AU11" s="14">
        <f t="shared" si="36"/>
        <v>16.28</v>
      </c>
      <c r="AV11" s="32">
        <v>0</v>
      </c>
      <c r="AX11" s="19" t="s">
        <v>6</v>
      </c>
      <c r="AY11" s="14">
        <f t="shared" si="37"/>
        <v>10.065600000000002</v>
      </c>
      <c r="AZ11" s="14">
        <f t="shared" si="8"/>
        <v>11.184000000000001</v>
      </c>
      <c r="BA11" s="14">
        <f t="shared" si="38"/>
        <v>12.302400000000002</v>
      </c>
      <c r="BB11" s="32">
        <v>0</v>
      </c>
      <c r="BD11" s="19" t="s">
        <v>6</v>
      </c>
      <c r="BE11" s="14">
        <f t="shared" si="39"/>
        <v>13.651200000000001</v>
      </c>
      <c r="BF11" s="14">
        <f t="shared" si="9"/>
        <v>15.168000000000001</v>
      </c>
      <c r="BG11" s="14">
        <f t="shared" si="40"/>
        <v>16.684800000000003</v>
      </c>
      <c r="BH11" s="32">
        <v>0</v>
      </c>
      <c r="BJ11" s="19" t="s">
        <v>6</v>
      </c>
      <c r="BK11" s="14">
        <f t="shared" si="41"/>
        <v>13.651200000000001</v>
      </c>
      <c r="BL11" s="14">
        <f t="shared" si="10"/>
        <v>15.168000000000001</v>
      </c>
      <c r="BM11" s="14">
        <f t="shared" si="42"/>
        <v>16.684800000000003</v>
      </c>
      <c r="BN11" s="32">
        <v>0</v>
      </c>
      <c r="BP11" s="19" t="s">
        <v>6</v>
      </c>
      <c r="BQ11" s="14">
        <f t="shared" si="43"/>
        <v>8.9640000000000004</v>
      </c>
      <c r="BR11" s="14">
        <f t="shared" si="11"/>
        <v>9.9600000000000009</v>
      </c>
      <c r="BS11" s="14">
        <f t="shared" si="44"/>
        <v>10.956000000000001</v>
      </c>
      <c r="BT11" s="32">
        <v>0</v>
      </c>
      <c r="BV11" s="19" t="s">
        <v>6</v>
      </c>
      <c r="BW11" s="14">
        <f t="shared" si="45"/>
        <v>15.624000000000001</v>
      </c>
      <c r="BX11" s="14">
        <f t="shared" si="12"/>
        <v>17.36</v>
      </c>
      <c r="BY11" s="14">
        <f t="shared" si="46"/>
        <v>19.096</v>
      </c>
      <c r="BZ11" s="32">
        <v>0</v>
      </c>
      <c r="CB11" s="19" t="s">
        <v>6</v>
      </c>
      <c r="CC11" s="14">
        <f t="shared" si="47"/>
        <v>8.4672000000000001</v>
      </c>
      <c r="CD11" s="14">
        <f t="shared" si="13"/>
        <v>9.4079999999999995</v>
      </c>
      <c r="CE11" s="14">
        <f t="shared" si="48"/>
        <v>10.348800000000001</v>
      </c>
      <c r="CF11" s="32">
        <v>0</v>
      </c>
      <c r="CH11" s="19" t="s">
        <v>6</v>
      </c>
      <c r="CI11" s="14">
        <f t="shared" si="49"/>
        <v>7.2640800000000008</v>
      </c>
      <c r="CJ11" s="14">
        <f t="shared" si="14"/>
        <v>8.071200000000001</v>
      </c>
      <c r="CK11" s="14">
        <f t="shared" si="50"/>
        <v>8.8783200000000022</v>
      </c>
      <c r="CL11" s="32">
        <v>0</v>
      </c>
      <c r="CN11" s="19" t="s">
        <v>6</v>
      </c>
      <c r="CO11" s="14">
        <f t="shared" si="51"/>
        <v>8.061119999999999</v>
      </c>
      <c r="CP11" s="14">
        <f t="shared" si="15"/>
        <v>8.9567999999999994</v>
      </c>
      <c r="CQ11" s="14">
        <f t="shared" si="52"/>
        <v>9.8524799999999999</v>
      </c>
      <c r="CR11" s="32">
        <v>0</v>
      </c>
      <c r="CT11" s="19" t="s">
        <v>6</v>
      </c>
      <c r="CU11" s="14">
        <f t="shared" si="53"/>
        <v>8.061119999999999</v>
      </c>
      <c r="CV11" s="14">
        <f t="shared" si="16"/>
        <v>8.9567999999999994</v>
      </c>
      <c r="CW11" s="14">
        <f t="shared" si="54"/>
        <v>9.8524799999999999</v>
      </c>
      <c r="CX11" s="32">
        <v>0</v>
      </c>
      <c r="CZ11" s="19" t="s">
        <v>6</v>
      </c>
      <c r="DA11" s="14">
        <f t="shared" si="55"/>
        <v>5.4302400000000004</v>
      </c>
      <c r="DB11" s="14">
        <f t="shared" si="17"/>
        <v>6.0336000000000007</v>
      </c>
      <c r="DC11" s="14">
        <f t="shared" si="56"/>
        <v>6.6369600000000011</v>
      </c>
      <c r="DD11" s="32">
        <v>0</v>
      </c>
      <c r="DF11" s="19" t="s">
        <v>6</v>
      </c>
      <c r="DG11" s="14">
        <f t="shared" si="57"/>
        <v>11.5992</v>
      </c>
      <c r="DH11" s="14">
        <f t="shared" si="18"/>
        <v>12.888</v>
      </c>
      <c r="DI11" s="14">
        <f t="shared" si="58"/>
        <v>14.176800000000002</v>
      </c>
      <c r="DJ11" s="32">
        <v>0</v>
      </c>
      <c r="DL11" s="19" t="s">
        <v>6</v>
      </c>
      <c r="DM11" s="14">
        <f t="shared" si="59"/>
        <v>5.0155200000000013</v>
      </c>
      <c r="DN11" s="14">
        <f t="shared" si="19"/>
        <v>5.5728000000000009</v>
      </c>
      <c r="DO11" s="14">
        <f t="shared" si="60"/>
        <v>6.1300800000000013</v>
      </c>
      <c r="DP11" s="32">
        <v>0</v>
      </c>
      <c r="DR11" s="19" t="s">
        <v>6</v>
      </c>
      <c r="DS11" s="14">
        <f t="shared" si="61"/>
        <v>7.3612799999999998</v>
      </c>
      <c r="DT11" s="14">
        <f t="shared" si="20"/>
        <v>8.1791999999999998</v>
      </c>
      <c r="DU11" s="14">
        <f t="shared" si="62"/>
        <v>8.9971200000000007</v>
      </c>
      <c r="DV11" s="32">
        <v>0</v>
      </c>
    </row>
    <row r="12" spans="2:126">
      <c r="B12" s="19" t="s">
        <v>7</v>
      </c>
      <c r="C12" s="14">
        <f t="shared" si="21"/>
        <v>8.4960000000000022</v>
      </c>
      <c r="D12" s="14">
        <f t="shared" si="0"/>
        <v>9.4400000000000013</v>
      </c>
      <c r="E12" s="14">
        <f t="shared" si="22"/>
        <v>10.384000000000002</v>
      </c>
      <c r="F12" s="32">
        <v>0</v>
      </c>
      <c r="H12" s="19" t="s">
        <v>7</v>
      </c>
      <c r="I12" s="31">
        <f t="shared" si="23"/>
        <v>8.4960000000000022</v>
      </c>
      <c r="J12" s="14">
        <f t="shared" si="1"/>
        <v>9.4400000000000013</v>
      </c>
      <c r="K12" s="14">
        <f t="shared" si="24"/>
        <v>10.384000000000002</v>
      </c>
      <c r="L12" s="32">
        <v>0</v>
      </c>
      <c r="N12" s="19" t="s">
        <v>7</v>
      </c>
      <c r="O12" s="14">
        <f t="shared" si="25"/>
        <v>11.0448</v>
      </c>
      <c r="P12" s="14">
        <f t="shared" si="2"/>
        <v>12.272</v>
      </c>
      <c r="Q12" s="14">
        <f t="shared" si="26"/>
        <v>13.499200000000002</v>
      </c>
      <c r="R12" s="32">
        <v>0</v>
      </c>
      <c r="T12" s="19" t="s">
        <v>7</v>
      </c>
      <c r="U12" s="14">
        <f t="shared" si="27"/>
        <v>8.4960000000000022</v>
      </c>
      <c r="V12" s="14">
        <f t="shared" si="3"/>
        <v>9.4400000000000013</v>
      </c>
      <c r="W12" s="14">
        <f t="shared" si="28"/>
        <v>10.384000000000002</v>
      </c>
      <c r="X12" s="32">
        <v>0</v>
      </c>
      <c r="Z12" s="19" t="s">
        <v>7</v>
      </c>
      <c r="AA12" s="14">
        <f t="shared" si="29"/>
        <v>8.4960000000000022</v>
      </c>
      <c r="AB12" s="14">
        <f t="shared" si="4"/>
        <v>9.4400000000000013</v>
      </c>
      <c r="AC12" s="14">
        <f t="shared" si="30"/>
        <v>10.384000000000002</v>
      </c>
      <c r="AD12" s="32">
        <v>0</v>
      </c>
      <c r="AF12" s="19" t="s">
        <v>7</v>
      </c>
      <c r="AG12" s="14">
        <f t="shared" si="31"/>
        <v>16.992000000000004</v>
      </c>
      <c r="AH12" s="14">
        <f t="shared" si="5"/>
        <v>18.880000000000003</v>
      </c>
      <c r="AI12" s="14">
        <f t="shared" si="32"/>
        <v>20.768000000000004</v>
      </c>
      <c r="AJ12" s="32">
        <v>0</v>
      </c>
      <c r="AL12" s="19" t="s">
        <v>7</v>
      </c>
      <c r="AM12" s="14">
        <f t="shared" si="33"/>
        <v>16.992000000000004</v>
      </c>
      <c r="AN12" s="14">
        <f t="shared" si="6"/>
        <v>18.880000000000003</v>
      </c>
      <c r="AO12" s="14">
        <f t="shared" si="34"/>
        <v>20.768000000000004</v>
      </c>
      <c r="AP12" s="32">
        <v>0</v>
      </c>
      <c r="AR12" s="19" t="s">
        <v>7</v>
      </c>
      <c r="AS12" s="14">
        <f t="shared" si="35"/>
        <v>8.4960000000000022</v>
      </c>
      <c r="AT12" s="14">
        <f t="shared" si="7"/>
        <v>9.4400000000000013</v>
      </c>
      <c r="AU12" s="14">
        <f t="shared" si="36"/>
        <v>10.384000000000002</v>
      </c>
      <c r="AV12" s="32">
        <v>0</v>
      </c>
      <c r="AX12" s="19" t="s">
        <v>7</v>
      </c>
      <c r="AY12" s="14">
        <f t="shared" si="37"/>
        <v>8.4960000000000022</v>
      </c>
      <c r="AZ12" s="14">
        <f t="shared" si="8"/>
        <v>9.4400000000000013</v>
      </c>
      <c r="BA12" s="14">
        <f t="shared" si="38"/>
        <v>10.384000000000002</v>
      </c>
      <c r="BB12" s="32">
        <v>0</v>
      </c>
      <c r="BD12" s="19" t="s">
        <v>7</v>
      </c>
      <c r="BE12" s="14">
        <f t="shared" si="39"/>
        <v>8.4960000000000022</v>
      </c>
      <c r="BF12" s="14">
        <f t="shared" si="9"/>
        <v>9.4400000000000013</v>
      </c>
      <c r="BG12" s="14">
        <f t="shared" si="40"/>
        <v>10.384000000000002</v>
      </c>
      <c r="BH12" s="32">
        <v>0</v>
      </c>
      <c r="BJ12" s="19" t="s">
        <v>7</v>
      </c>
      <c r="BK12" s="14">
        <f t="shared" si="41"/>
        <v>8.4960000000000022</v>
      </c>
      <c r="BL12" s="14">
        <f t="shared" si="10"/>
        <v>9.4400000000000013</v>
      </c>
      <c r="BM12" s="14">
        <f t="shared" si="42"/>
        <v>10.384000000000002</v>
      </c>
      <c r="BN12" s="32">
        <v>0</v>
      </c>
      <c r="BP12" s="19" t="s">
        <v>7</v>
      </c>
      <c r="BQ12" s="14">
        <f t="shared" si="43"/>
        <v>8.4960000000000022</v>
      </c>
      <c r="BR12" s="14">
        <f t="shared" si="11"/>
        <v>9.4400000000000013</v>
      </c>
      <c r="BS12" s="14">
        <f t="shared" si="44"/>
        <v>10.384000000000002</v>
      </c>
      <c r="BT12" s="32">
        <v>0</v>
      </c>
      <c r="BV12" s="19" t="s">
        <v>7</v>
      </c>
      <c r="BW12" s="14">
        <f t="shared" si="45"/>
        <v>8.4960000000000022</v>
      </c>
      <c r="BX12" s="14">
        <f t="shared" si="12"/>
        <v>9.4400000000000013</v>
      </c>
      <c r="BY12" s="14">
        <f t="shared" si="46"/>
        <v>10.384000000000002</v>
      </c>
      <c r="BZ12" s="32">
        <v>0</v>
      </c>
      <c r="CB12" s="19" t="s">
        <v>7</v>
      </c>
      <c r="CC12" s="14">
        <f t="shared" si="47"/>
        <v>7.9380000000000006</v>
      </c>
      <c r="CD12" s="14">
        <f t="shared" si="13"/>
        <v>8.82</v>
      </c>
      <c r="CE12" s="14">
        <f t="shared" si="48"/>
        <v>9.7020000000000017</v>
      </c>
      <c r="CF12" s="32">
        <v>0</v>
      </c>
      <c r="CH12" s="19" t="s">
        <v>7</v>
      </c>
      <c r="CI12" s="14">
        <f t="shared" si="49"/>
        <v>7.9380000000000006</v>
      </c>
      <c r="CJ12" s="14">
        <f t="shared" si="14"/>
        <v>8.82</v>
      </c>
      <c r="CK12" s="14">
        <f t="shared" si="50"/>
        <v>9.7020000000000017</v>
      </c>
      <c r="CL12" s="32">
        <v>0</v>
      </c>
      <c r="CN12" s="19" t="s">
        <v>7</v>
      </c>
      <c r="CO12" s="14">
        <f t="shared" si="51"/>
        <v>7.9380000000000006</v>
      </c>
      <c r="CP12" s="14">
        <f t="shared" si="15"/>
        <v>8.82</v>
      </c>
      <c r="CQ12" s="14">
        <f t="shared" si="52"/>
        <v>9.7020000000000017</v>
      </c>
      <c r="CR12" s="32">
        <v>0</v>
      </c>
      <c r="CT12" s="19" t="s">
        <v>7</v>
      </c>
      <c r="CU12" s="14">
        <f t="shared" si="53"/>
        <v>7.9380000000000006</v>
      </c>
      <c r="CV12" s="14">
        <f t="shared" si="16"/>
        <v>8.82</v>
      </c>
      <c r="CW12" s="14">
        <f t="shared" si="54"/>
        <v>9.7020000000000017</v>
      </c>
      <c r="CX12" s="32">
        <v>0</v>
      </c>
      <c r="CZ12" s="19" t="s">
        <v>7</v>
      </c>
      <c r="DA12" s="14">
        <f t="shared" si="55"/>
        <v>7.9380000000000006</v>
      </c>
      <c r="DB12" s="14">
        <f t="shared" si="17"/>
        <v>8.82</v>
      </c>
      <c r="DC12" s="14">
        <f t="shared" si="56"/>
        <v>9.7020000000000017</v>
      </c>
      <c r="DD12" s="32">
        <v>0</v>
      </c>
      <c r="DF12" s="19" t="s">
        <v>7</v>
      </c>
      <c r="DG12" s="14">
        <f t="shared" si="57"/>
        <v>7.9380000000000006</v>
      </c>
      <c r="DH12" s="14">
        <f t="shared" si="18"/>
        <v>8.82</v>
      </c>
      <c r="DI12" s="14">
        <f t="shared" si="58"/>
        <v>9.7020000000000017</v>
      </c>
      <c r="DJ12" s="32">
        <v>0</v>
      </c>
      <c r="DL12" s="19" t="s">
        <v>7</v>
      </c>
      <c r="DM12" s="14">
        <f t="shared" si="59"/>
        <v>7.9380000000000006</v>
      </c>
      <c r="DN12" s="14">
        <f t="shared" si="19"/>
        <v>8.82</v>
      </c>
      <c r="DO12" s="14">
        <f t="shared" si="60"/>
        <v>9.7020000000000017</v>
      </c>
      <c r="DP12" s="32">
        <v>0</v>
      </c>
      <c r="DR12" s="19" t="s">
        <v>7</v>
      </c>
      <c r="DS12" s="14">
        <f t="shared" si="61"/>
        <v>7.9380000000000006</v>
      </c>
      <c r="DT12" s="14">
        <f t="shared" si="20"/>
        <v>8.82</v>
      </c>
      <c r="DU12" s="14">
        <f t="shared" si="62"/>
        <v>9.7020000000000017</v>
      </c>
      <c r="DV12" s="32">
        <v>0</v>
      </c>
    </row>
    <row r="13" spans="2:126">
      <c r="B13" s="19" t="s">
        <v>8</v>
      </c>
      <c r="C13" s="14">
        <f t="shared" si="21"/>
        <v>12.780000000000001</v>
      </c>
      <c r="D13" s="14">
        <f t="shared" si="0"/>
        <v>14.200000000000001</v>
      </c>
      <c r="E13" s="14">
        <f t="shared" si="22"/>
        <v>15.620000000000003</v>
      </c>
      <c r="F13" s="32">
        <v>0</v>
      </c>
      <c r="H13" s="19" t="s">
        <v>8</v>
      </c>
      <c r="I13" s="14">
        <f t="shared" si="23"/>
        <v>12.780000000000001</v>
      </c>
      <c r="J13" s="14">
        <f t="shared" si="1"/>
        <v>14.200000000000001</v>
      </c>
      <c r="K13" s="14">
        <f t="shared" si="24"/>
        <v>15.620000000000003</v>
      </c>
      <c r="L13" s="32">
        <v>0</v>
      </c>
      <c r="N13" s="19" t="s">
        <v>8</v>
      </c>
      <c r="O13" s="14">
        <f t="shared" si="25"/>
        <v>12.780000000000001</v>
      </c>
      <c r="P13" s="14">
        <f t="shared" si="2"/>
        <v>14.200000000000001</v>
      </c>
      <c r="Q13" s="14">
        <f t="shared" si="26"/>
        <v>15.620000000000003</v>
      </c>
      <c r="R13" s="32">
        <v>0</v>
      </c>
      <c r="T13" s="19" t="s">
        <v>8</v>
      </c>
      <c r="U13" s="14">
        <f t="shared" si="27"/>
        <v>12.780000000000001</v>
      </c>
      <c r="V13" s="14">
        <f t="shared" si="3"/>
        <v>14.200000000000001</v>
      </c>
      <c r="W13" s="14">
        <f t="shared" si="28"/>
        <v>15.620000000000003</v>
      </c>
      <c r="X13" s="32">
        <v>0</v>
      </c>
      <c r="Z13" s="19" t="s">
        <v>8</v>
      </c>
      <c r="AA13" s="14">
        <f t="shared" si="29"/>
        <v>63.180000000000007</v>
      </c>
      <c r="AB13" s="14">
        <f t="shared" si="4"/>
        <v>70.2</v>
      </c>
      <c r="AC13" s="14">
        <f t="shared" si="30"/>
        <v>77.220000000000013</v>
      </c>
      <c r="AD13" s="32">
        <v>0</v>
      </c>
      <c r="AF13" s="19" t="s">
        <v>8</v>
      </c>
      <c r="AG13" s="14">
        <f t="shared" si="31"/>
        <v>12.780000000000001</v>
      </c>
      <c r="AH13" s="14">
        <f t="shared" si="5"/>
        <v>14.200000000000001</v>
      </c>
      <c r="AI13" s="14">
        <f t="shared" si="32"/>
        <v>15.620000000000003</v>
      </c>
      <c r="AJ13" s="32">
        <v>0</v>
      </c>
      <c r="AL13" s="19" t="s">
        <v>8</v>
      </c>
      <c r="AM13" s="14">
        <f t="shared" si="33"/>
        <v>12.780000000000001</v>
      </c>
      <c r="AN13" s="14">
        <f t="shared" si="6"/>
        <v>14.200000000000001</v>
      </c>
      <c r="AO13" s="14">
        <f t="shared" si="34"/>
        <v>15.620000000000003</v>
      </c>
      <c r="AP13" s="32">
        <v>0</v>
      </c>
      <c r="AR13" s="19" t="s">
        <v>8</v>
      </c>
      <c r="AS13" s="14">
        <f t="shared" si="35"/>
        <v>12.780000000000001</v>
      </c>
      <c r="AT13" s="14">
        <f t="shared" si="7"/>
        <v>14.200000000000001</v>
      </c>
      <c r="AU13" s="14">
        <f t="shared" si="36"/>
        <v>15.620000000000003</v>
      </c>
      <c r="AV13" s="32">
        <v>0</v>
      </c>
      <c r="AX13" s="19" t="s">
        <v>8</v>
      </c>
      <c r="AY13" s="14">
        <f t="shared" si="37"/>
        <v>12.780000000000001</v>
      </c>
      <c r="AZ13" s="14">
        <f t="shared" si="8"/>
        <v>14.200000000000001</v>
      </c>
      <c r="BA13" s="14">
        <f t="shared" si="38"/>
        <v>15.620000000000003</v>
      </c>
      <c r="BB13" s="32">
        <v>0</v>
      </c>
      <c r="BD13" s="19" t="s">
        <v>8</v>
      </c>
      <c r="BE13" s="14">
        <f t="shared" si="39"/>
        <v>12.780000000000001</v>
      </c>
      <c r="BF13" s="14">
        <f t="shared" si="9"/>
        <v>14.200000000000001</v>
      </c>
      <c r="BG13" s="14">
        <f t="shared" si="40"/>
        <v>15.620000000000003</v>
      </c>
      <c r="BH13" s="32">
        <v>0</v>
      </c>
      <c r="BJ13" s="19" t="s">
        <v>8</v>
      </c>
      <c r="BK13" s="14">
        <f t="shared" si="41"/>
        <v>12.780000000000001</v>
      </c>
      <c r="BL13" s="14">
        <f t="shared" si="10"/>
        <v>14.200000000000001</v>
      </c>
      <c r="BM13" s="14">
        <f t="shared" si="42"/>
        <v>15.620000000000003</v>
      </c>
      <c r="BN13" s="32">
        <v>0</v>
      </c>
      <c r="BP13" s="19" t="s">
        <v>8</v>
      </c>
      <c r="BQ13" s="14">
        <f t="shared" si="43"/>
        <v>12.780000000000001</v>
      </c>
      <c r="BR13" s="14">
        <f t="shared" si="11"/>
        <v>14.200000000000001</v>
      </c>
      <c r="BS13" s="14">
        <f t="shared" si="44"/>
        <v>15.620000000000003</v>
      </c>
      <c r="BT13" s="32">
        <v>0</v>
      </c>
      <c r="BV13" s="19" t="s">
        <v>8</v>
      </c>
      <c r="BW13" s="14">
        <f t="shared" si="45"/>
        <v>12.780000000000001</v>
      </c>
      <c r="BX13" s="14">
        <f t="shared" si="12"/>
        <v>14.200000000000001</v>
      </c>
      <c r="BY13" s="14">
        <f t="shared" si="46"/>
        <v>15.620000000000003</v>
      </c>
      <c r="BZ13" s="32">
        <v>0</v>
      </c>
      <c r="CB13" s="19" t="s">
        <v>8</v>
      </c>
      <c r="CC13" s="14">
        <f t="shared" si="47"/>
        <v>12.240000000000002</v>
      </c>
      <c r="CD13" s="14">
        <f t="shared" si="13"/>
        <v>13.600000000000001</v>
      </c>
      <c r="CE13" s="14">
        <f t="shared" si="48"/>
        <v>14.960000000000003</v>
      </c>
      <c r="CF13" s="32">
        <v>0</v>
      </c>
      <c r="CH13" s="19" t="s">
        <v>8</v>
      </c>
      <c r="CI13" s="14">
        <f t="shared" si="49"/>
        <v>11.516450400000002</v>
      </c>
      <c r="CJ13" s="14">
        <f t="shared" si="14"/>
        <v>12.796056000000002</v>
      </c>
      <c r="CK13" s="14">
        <f t="shared" si="50"/>
        <v>14.075661600000004</v>
      </c>
      <c r="CL13" s="32">
        <v>0</v>
      </c>
      <c r="CN13" s="19" t="s">
        <v>8</v>
      </c>
      <c r="CO13" s="14">
        <f t="shared" si="51"/>
        <v>11.514960000000002</v>
      </c>
      <c r="CP13" s="14">
        <f t="shared" si="15"/>
        <v>12.794400000000001</v>
      </c>
      <c r="CQ13" s="14">
        <f t="shared" si="52"/>
        <v>14.073840000000002</v>
      </c>
      <c r="CR13" s="32">
        <v>0</v>
      </c>
      <c r="CT13" s="19" t="s">
        <v>8</v>
      </c>
      <c r="CU13" s="14">
        <f t="shared" si="53"/>
        <v>11.514960000000002</v>
      </c>
      <c r="CV13" s="14">
        <f t="shared" si="16"/>
        <v>12.794400000000001</v>
      </c>
      <c r="CW13" s="14">
        <f t="shared" si="54"/>
        <v>14.073840000000002</v>
      </c>
      <c r="CX13" s="32">
        <v>0</v>
      </c>
      <c r="CZ13" s="19" t="s">
        <v>8</v>
      </c>
      <c r="DA13" s="14">
        <f t="shared" si="55"/>
        <v>11.510553600000001</v>
      </c>
      <c r="DB13" s="14">
        <f t="shared" si="17"/>
        <v>12.789504000000001</v>
      </c>
      <c r="DC13" s="14">
        <f t="shared" si="56"/>
        <v>14.068454400000002</v>
      </c>
      <c r="DD13" s="32">
        <v>0</v>
      </c>
      <c r="DF13" s="19" t="s">
        <v>8</v>
      </c>
      <c r="DG13" s="14">
        <f t="shared" si="57"/>
        <v>11.502000000000001</v>
      </c>
      <c r="DH13" s="14">
        <f t="shared" si="18"/>
        <v>12.780000000000001</v>
      </c>
      <c r="DI13" s="14">
        <f t="shared" si="58"/>
        <v>14.058000000000002</v>
      </c>
      <c r="DJ13" s="32">
        <v>0</v>
      </c>
      <c r="DL13" s="19" t="s">
        <v>8</v>
      </c>
      <c r="DM13" s="14">
        <f t="shared" si="59"/>
        <v>11.516450400000002</v>
      </c>
      <c r="DN13" s="14">
        <f t="shared" si="19"/>
        <v>12.796056000000002</v>
      </c>
      <c r="DO13" s="14">
        <f t="shared" si="60"/>
        <v>14.075661600000004</v>
      </c>
      <c r="DP13" s="32">
        <v>0</v>
      </c>
      <c r="DR13" s="19" t="s">
        <v>8</v>
      </c>
      <c r="DS13" s="14">
        <f t="shared" si="61"/>
        <v>11.502000000000001</v>
      </c>
      <c r="DT13" s="14">
        <f t="shared" si="20"/>
        <v>12.780000000000001</v>
      </c>
      <c r="DU13" s="14">
        <f t="shared" si="62"/>
        <v>14.058000000000002</v>
      </c>
      <c r="DV13" s="32">
        <v>0</v>
      </c>
    </row>
    <row r="14" spans="2:126">
      <c r="B14" s="19" t="s">
        <v>9</v>
      </c>
      <c r="C14" s="14">
        <f t="shared" si="21"/>
        <v>14.4</v>
      </c>
      <c r="D14" s="14">
        <f t="shared" si="0"/>
        <v>16</v>
      </c>
      <c r="E14" s="14">
        <f t="shared" si="22"/>
        <v>17.600000000000001</v>
      </c>
      <c r="F14" s="32">
        <v>0</v>
      </c>
      <c r="H14" s="19" t="s">
        <v>9</v>
      </c>
      <c r="I14" s="14">
        <f t="shared" si="23"/>
        <v>14.4</v>
      </c>
      <c r="J14" s="14">
        <f t="shared" si="1"/>
        <v>16</v>
      </c>
      <c r="K14" s="14">
        <f t="shared" si="24"/>
        <v>17.600000000000001</v>
      </c>
      <c r="L14" s="32">
        <v>0</v>
      </c>
      <c r="N14" s="19" t="s">
        <v>9</v>
      </c>
      <c r="O14" s="14">
        <f t="shared" si="25"/>
        <v>14.4</v>
      </c>
      <c r="P14" s="14">
        <f t="shared" si="2"/>
        <v>16</v>
      </c>
      <c r="Q14" s="14">
        <f t="shared" si="26"/>
        <v>17.600000000000001</v>
      </c>
      <c r="R14" s="32">
        <v>0</v>
      </c>
      <c r="T14" s="19" t="s">
        <v>9</v>
      </c>
      <c r="U14" s="14">
        <f t="shared" si="27"/>
        <v>14.4</v>
      </c>
      <c r="V14" s="14">
        <f t="shared" si="3"/>
        <v>16</v>
      </c>
      <c r="W14" s="14">
        <f t="shared" si="28"/>
        <v>17.600000000000001</v>
      </c>
      <c r="X14" s="32">
        <v>0</v>
      </c>
      <c r="Z14" s="19" t="s">
        <v>9</v>
      </c>
      <c r="AA14" s="14">
        <f t="shared" si="29"/>
        <v>14.4</v>
      </c>
      <c r="AB14" s="14">
        <f t="shared" si="4"/>
        <v>16</v>
      </c>
      <c r="AC14" s="14">
        <f t="shared" si="30"/>
        <v>17.600000000000001</v>
      </c>
      <c r="AD14" s="32">
        <v>0</v>
      </c>
      <c r="AF14" s="19" t="s">
        <v>9</v>
      </c>
      <c r="AG14" s="14">
        <f t="shared" si="31"/>
        <v>14.4</v>
      </c>
      <c r="AH14" s="14">
        <f t="shared" si="5"/>
        <v>16</v>
      </c>
      <c r="AI14" s="14">
        <f t="shared" si="32"/>
        <v>17.600000000000001</v>
      </c>
      <c r="AJ14" s="32">
        <v>0</v>
      </c>
      <c r="AL14" s="19" t="s">
        <v>9</v>
      </c>
      <c r="AM14" s="14">
        <f t="shared" si="33"/>
        <v>14.4</v>
      </c>
      <c r="AN14" s="14">
        <f t="shared" si="6"/>
        <v>16</v>
      </c>
      <c r="AO14" s="14">
        <f t="shared" si="34"/>
        <v>17.600000000000001</v>
      </c>
      <c r="AP14" s="32">
        <v>0</v>
      </c>
      <c r="AR14" s="19" t="s">
        <v>9</v>
      </c>
      <c r="AS14" s="14">
        <f t="shared" si="35"/>
        <v>14.4</v>
      </c>
      <c r="AT14" s="14">
        <f t="shared" si="7"/>
        <v>16</v>
      </c>
      <c r="AU14" s="14">
        <f t="shared" si="36"/>
        <v>17.600000000000001</v>
      </c>
      <c r="AV14" s="32">
        <v>0</v>
      </c>
      <c r="AX14" s="19" t="s">
        <v>9</v>
      </c>
      <c r="AY14" s="14">
        <f t="shared" si="37"/>
        <v>14.4</v>
      </c>
      <c r="AZ14" s="14">
        <f t="shared" si="8"/>
        <v>16</v>
      </c>
      <c r="BA14" s="14">
        <f t="shared" si="38"/>
        <v>17.600000000000001</v>
      </c>
      <c r="BB14" s="32">
        <v>0</v>
      </c>
      <c r="BD14" s="19" t="s">
        <v>9</v>
      </c>
      <c r="BE14" s="14">
        <f t="shared" si="39"/>
        <v>14.4</v>
      </c>
      <c r="BF14" s="14">
        <f t="shared" si="9"/>
        <v>16</v>
      </c>
      <c r="BG14" s="14">
        <f t="shared" si="40"/>
        <v>17.600000000000001</v>
      </c>
      <c r="BH14" s="32">
        <v>0</v>
      </c>
      <c r="BJ14" s="19" t="s">
        <v>9</v>
      </c>
      <c r="BK14" s="14">
        <f t="shared" si="41"/>
        <v>14.4</v>
      </c>
      <c r="BL14" s="14">
        <f t="shared" si="10"/>
        <v>16</v>
      </c>
      <c r="BM14" s="14">
        <f t="shared" si="42"/>
        <v>17.600000000000001</v>
      </c>
      <c r="BN14" s="32">
        <v>0</v>
      </c>
      <c r="BP14" s="19" t="s">
        <v>9</v>
      </c>
      <c r="BQ14" s="14">
        <f t="shared" si="43"/>
        <v>14.4</v>
      </c>
      <c r="BR14" s="14">
        <f t="shared" si="11"/>
        <v>16</v>
      </c>
      <c r="BS14" s="14">
        <f t="shared" si="44"/>
        <v>17.600000000000001</v>
      </c>
      <c r="BT14" s="32">
        <v>0</v>
      </c>
      <c r="BV14" s="19" t="s">
        <v>9</v>
      </c>
      <c r="BW14" s="14">
        <f t="shared" si="45"/>
        <v>14.4</v>
      </c>
      <c r="BX14" s="14">
        <f t="shared" si="12"/>
        <v>16</v>
      </c>
      <c r="BY14" s="14">
        <f t="shared" si="46"/>
        <v>17.600000000000001</v>
      </c>
      <c r="BZ14" s="32">
        <v>0</v>
      </c>
      <c r="CB14" s="19" t="s">
        <v>9</v>
      </c>
      <c r="CC14" s="14">
        <f t="shared" si="47"/>
        <v>14.9544</v>
      </c>
      <c r="CD14" s="14">
        <f t="shared" si="13"/>
        <v>16.616</v>
      </c>
      <c r="CE14" s="14">
        <f t="shared" si="48"/>
        <v>18.2776</v>
      </c>
      <c r="CF14" s="32">
        <v>0</v>
      </c>
      <c r="CH14" s="19" t="s">
        <v>9</v>
      </c>
      <c r="CI14" s="14">
        <f t="shared" si="49"/>
        <v>14.9544</v>
      </c>
      <c r="CJ14" s="14">
        <f t="shared" si="14"/>
        <v>16.616</v>
      </c>
      <c r="CK14" s="14">
        <f t="shared" si="50"/>
        <v>18.2776</v>
      </c>
      <c r="CL14" s="32">
        <v>0</v>
      </c>
      <c r="CN14" s="19" t="s">
        <v>9</v>
      </c>
      <c r="CO14" s="14">
        <f t="shared" si="51"/>
        <v>14.9544</v>
      </c>
      <c r="CP14" s="14">
        <f t="shared" si="15"/>
        <v>16.616</v>
      </c>
      <c r="CQ14" s="14">
        <f t="shared" si="52"/>
        <v>18.2776</v>
      </c>
      <c r="CR14" s="32">
        <v>0</v>
      </c>
      <c r="CT14" s="19" t="s">
        <v>9</v>
      </c>
      <c r="CU14" s="14">
        <f t="shared" si="53"/>
        <v>14.9544</v>
      </c>
      <c r="CV14" s="14">
        <f t="shared" si="16"/>
        <v>16.616</v>
      </c>
      <c r="CW14" s="14">
        <f t="shared" si="54"/>
        <v>18.2776</v>
      </c>
      <c r="CX14" s="32">
        <v>0</v>
      </c>
      <c r="CZ14" s="19" t="s">
        <v>9</v>
      </c>
      <c r="DA14" s="14">
        <f t="shared" si="55"/>
        <v>14.9544</v>
      </c>
      <c r="DB14" s="14">
        <f t="shared" si="17"/>
        <v>16.616</v>
      </c>
      <c r="DC14" s="14">
        <f t="shared" si="56"/>
        <v>18.2776</v>
      </c>
      <c r="DD14" s="32">
        <v>0</v>
      </c>
      <c r="DF14" s="19" t="s">
        <v>9</v>
      </c>
      <c r="DG14" s="14">
        <f t="shared" si="57"/>
        <v>14.940000000000001</v>
      </c>
      <c r="DH14" s="14">
        <f t="shared" si="18"/>
        <v>16.600000000000001</v>
      </c>
      <c r="DI14" s="14">
        <f t="shared" si="58"/>
        <v>18.260000000000002</v>
      </c>
      <c r="DJ14" s="32">
        <v>0</v>
      </c>
      <c r="DL14" s="19" t="s">
        <v>9</v>
      </c>
      <c r="DM14" s="14">
        <f t="shared" si="59"/>
        <v>14.9544</v>
      </c>
      <c r="DN14" s="14">
        <f t="shared" si="19"/>
        <v>16.616</v>
      </c>
      <c r="DO14" s="14">
        <f t="shared" si="60"/>
        <v>18.2776</v>
      </c>
      <c r="DP14" s="32">
        <v>0</v>
      </c>
      <c r="DR14" s="19" t="s">
        <v>9</v>
      </c>
      <c r="DS14" s="14">
        <f t="shared" si="61"/>
        <v>14.940000000000001</v>
      </c>
      <c r="DT14" s="14">
        <f t="shared" si="20"/>
        <v>16.600000000000001</v>
      </c>
      <c r="DU14" s="14">
        <f t="shared" si="62"/>
        <v>18.260000000000002</v>
      </c>
      <c r="DV14" s="32">
        <v>0</v>
      </c>
    </row>
    <row r="15" spans="2:126">
      <c r="B15" s="19" t="s">
        <v>10</v>
      </c>
      <c r="C15" s="14">
        <f t="shared" si="21"/>
        <v>8.9136000000000024</v>
      </c>
      <c r="D15" s="14">
        <f t="shared" si="0"/>
        <v>9.9040000000000017</v>
      </c>
      <c r="E15" s="14">
        <f t="shared" si="22"/>
        <v>10.894400000000003</v>
      </c>
      <c r="F15" s="32">
        <v>0</v>
      </c>
      <c r="H15" s="19" t="s">
        <v>10</v>
      </c>
      <c r="I15" s="14">
        <f t="shared" si="23"/>
        <v>12.8736</v>
      </c>
      <c r="J15" s="14">
        <f t="shared" si="1"/>
        <v>14.304</v>
      </c>
      <c r="K15" s="14">
        <f t="shared" si="24"/>
        <v>15.734400000000001</v>
      </c>
      <c r="L15" s="32">
        <v>0</v>
      </c>
      <c r="N15" s="19" t="s">
        <v>10</v>
      </c>
      <c r="O15" s="14">
        <f t="shared" si="25"/>
        <v>7.524</v>
      </c>
      <c r="P15" s="14">
        <f t="shared" si="2"/>
        <v>8.36</v>
      </c>
      <c r="Q15" s="14">
        <f t="shared" si="26"/>
        <v>9.1959999999999997</v>
      </c>
      <c r="R15" s="32">
        <v>0</v>
      </c>
      <c r="T15" s="19" t="s">
        <v>10</v>
      </c>
      <c r="U15" s="14">
        <f t="shared" si="27"/>
        <v>22.773600000000002</v>
      </c>
      <c r="V15" s="14">
        <f t="shared" si="3"/>
        <v>25.304000000000002</v>
      </c>
      <c r="W15" s="14">
        <f t="shared" si="28"/>
        <v>27.834400000000006</v>
      </c>
      <c r="X15" s="32">
        <v>0</v>
      </c>
      <c r="Z15" s="19" t="s">
        <v>10</v>
      </c>
      <c r="AA15" s="14">
        <f t="shared" si="29"/>
        <v>26.733600000000003</v>
      </c>
      <c r="AB15" s="14">
        <f t="shared" si="4"/>
        <v>29.704000000000004</v>
      </c>
      <c r="AC15" s="14">
        <f t="shared" si="30"/>
        <v>32.674400000000006</v>
      </c>
      <c r="AD15" s="32">
        <v>0</v>
      </c>
      <c r="AF15" s="19" t="s">
        <v>10</v>
      </c>
      <c r="AG15" s="14">
        <f t="shared" si="31"/>
        <v>9.9</v>
      </c>
      <c r="AH15" s="14">
        <f t="shared" si="5"/>
        <v>11</v>
      </c>
      <c r="AI15" s="14">
        <f t="shared" si="32"/>
        <v>12.100000000000001</v>
      </c>
      <c r="AJ15" s="32">
        <v>0</v>
      </c>
      <c r="AL15" s="19" t="s">
        <v>10</v>
      </c>
      <c r="AM15" s="14">
        <f t="shared" si="33"/>
        <v>9.9</v>
      </c>
      <c r="AN15" s="14">
        <f t="shared" si="6"/>
        <v>11</v>
      </c>
      <c r="AO15" s="14">
        <f t="shared" si="34"/>
        <v>12.100000000000001</v>
      </c>
      <c r="AP15" s="32">
        <v>0</v>
      </c>
      <c r="AR15" s="19" t="s">
        <v>10</v>
      </c>
      <c r="AS15" s="14">
        <f t="shared" si="35"/>
        <v>15.840000000000002</v>
      </c>
      <c r="AT15" s="14">
        <f t="shared" si="7"/>
        <v>17.600000000000001</v>
      </c>
      <c r="AU15" s="14">
        <f t="shared" si="36"/>
        <v>19.360000000000003</v>
      </c>
      <c r="AV15" s="32">
        <v>0</v>
      </c>
      <c r="AX15" s="19" t="s">
        <v>10</v>
      </c>
      <c r="AY15" s="14">
        <f t="shared" si="37"/>
        <v>12.8736</v>
      </c>
      <c r="AZ15" s="14">
        <f t="shared" si="8"/>
        <v>14.304</v>
      </c>
      <c r="BA15" s="14">
        <f t="shared" si="38"/>
        <v>15.734400000000001</v>
      </c>
      <c r="BB15" s="32">
        <v>0</v>
      </c>
      <c r="BD15" s="19" t="s">
        <v>10</v>
      </c>
      <c r="BE15" s="14">
        <f t="shared" si="39"/>
        <v>15.444000000000001</v>
      </c>
      <c r="BF15" s="14">
        <f t="shared" si="9"/>
        <v>17.16</v>
      </c>
      <c r="BG15" s="14">
        <f t="shared" si="40"/>
        <v>18.876000000000001</v>
      </c>
      <c r="BH15" s="32">
        <v>0</v>
      </c>
      <c r="BJ15" s="19" t="s">
        <v>10</v>
      </c>
      <c r="BK15" s="14">
        <f t="shared" si="41"/>
        <v>15.444000000000001</v>
      </c>
      <c r="BL15" s="14">
        <f t="shared" si="10"/>
        <v>17.16</v>
      </c>
      <c r="BM15" s="14">
        <f t="shared" si="42"/>
        <v>18.876000000000001</v>
      </c>
      <c r="BN15" s="32">
        <v>0</v>
      </c>
      <c r="BP15" s="19" t="s">
        <v>10</v>
      </c>
      <c r="BQ15" s="14">
        <f t="shared" si="43"/>
        <v>13.068</v>
      </c>
      <c r="BR15" s="14">
        <f t="shared" si="11"/>
        <v>14.52</v>
      </c>
      <c r="BS15" s="14">
        <f t="shared" si="44"/>
        <v>15.972000000000001</v>
      </c>
      <c r="BT15" s="32">
        <v>0</v>
      </c>
      <c r="BV15" s="19" t="s">
        <v>10</v>
      </c>
      <c r="BW15" s="14">
        <f t="shared" si="45"/>
        <v>4.9536000000000007</v>
      </c>
      <c r="BX15" s="14">
        <f t="shared" si="12"/>
        <v>5.5040000000000004</v>
      </c>
      <c r="BY15" s="14">
        <f t="shared" si="46"/>
        <v>6.0544000000000011</v>
      </c>
      <c r="BZ15" s="32">
        <v>0</v>
      </c>
      <c r="CB15" s="19" t="s">
        <v>10</v>
      </c>
      <c r="CC15" s="14">
        <f t="shared" si="47"/>
        <v>11.152800000000001</v>
      </c>
      <c r="CD15" s="14">
        <f t="shared" si="13"/>
        <v>12.392000000000001</v>
      </c>
      <c r="CE15" s="14">
        <f t="shared" si="48"/>
        <v>13.631200000000003</v>
      </c>
      <c r="CF15" s="32">
        <v>0</v>
      </c>
      <c r="CH15" s="19" t="s">
        <v>10</v>
      </c>
      <c r="CI15" s="14">
        <f t="shared" si="49"/>
        <v>8.1939600000000006</v>
      </c>
      <c r="CJ15" s="14">
        <f t="shared" si="14"/>
        <v>9.1044</v>
      </c>
      <c r="CK15" s="14">
        <f t="shared" si="50"/>
        <v>10.014840000000001</v>
      </c>
      <c r="CL15" s="32">
        <v>0</v>
      </c>
      <c r="CN15" s="19" t="s">
        <v>10</v>
      </c>
      <c r="CO15" s="14">
        <f t="shared" si="51"/>
        <v>8.1972000000000005</v>
      </c>
      <c r="CP15" s="14">
        <f t="shared" si="15"/>
        <v>9.1080000000000005</v>
      </c>
      <c r="CQ15" s="14">
        <f t="shared" si="52"/>
        <v>10.018800000000001</v>
      </c>
      <c r="CR15" s="32">
        <v>0</v>
      </c>
      <c r="CT15" s="19" t="s">
        <v>10</v>
      </c>
      <c r="CU15" s="14">
        <f t="shared" si="53"/>
        <v>8.1972000000000005</v>
      </c>
      <c r="CV15" s="14">
        <f t="shared" si="16"/>
        <v>9.1080000000000005</v>
      </c>
      <c r="CW15" s="14">
        <f t="shared" si="54"/>
        <v>10.018800000000001</v>
      </c>
      <c r="CX15" s="32">
        <v>0</v>
      </c>
      <c r="CZ15" s="19" t="s">
        <v>10</v>
      </c>
      <c r="DA15" s="14">
        <f t="shared" si="55"/>
        <v>6.1041600000000003</v>
      </c>
      <c r="DB15" s="14">
        <f t="shared" si="17"/>
        <v>6.7824</v>
      </c>
      <c r="DC15" s="14">
        <f t="shared" si="56"/>
        <v>7.4606400000000006</v>
      </c>
      <c r="DD15" s="32">
        <v>0</v>
      </c>
      <c r="DF15" s="19" t="s">
        <v>10</v>
      </c>
      <c r="DG15" s="14">
        <f t="shared" si="57"/>
        <v>8.0805600000000002</v>
      </c>
      <c r="DH15" s="14">
        <f t="shared" si="18"/>
        <v>8.9784000000000006</v>
      </c>
      <c r="DI15" s="14">
        <f t="shared" si="58"/>
        <v>9.876240000000001</v>
      </c>
      <c r="DJ15" s="32">
        <v>0</v>
      </c>
      <c r="DL15" s="19" t="s">
        <v>10</v>
      </c>
      <c r="DM15" s="14">
        <f t="shared" si="59"/>
        <v>6.2208000000000023</v>
      </c>
      <c r="DN15" s="14">
        <f t="shared" si="19"/>
        <v>6.9120000000000026</v>
      </c>
      <c r="DO15" s="14">
        <f t="shared" si="60"/>
        <v>7.6032000000000037</v>
      </c>
      <c r="DP15" s="32">
        <v>0</v>
      </c>
      <c r="DR15" s="19" t="s">
        <v>10</v>
      </c>
      <c r="DS15" s="14">
        <f t="shared" si="61"/>
        <v>7.3872</v>
      </c>
      <c r="DT15" s="14">
        <f t="shared" si="20"/>
        <v>8.2080000000000002</v>
      </c>
      <c r="DU15" s="14">
        <f t="shared" si="62"/>
        <v>9.0288000000000004</v>
      </c>
      <c r="DV15" s="32">
        <v>0</v>
      </c>
    </row>
    <row r="16" spans="2:126">
      <c r="B16" s="19" t="s">
        <v>11</v>
      </c>
      <c r="C16" s="14">
        <f t="shared" si="21"/>
        <v>14.148</v>
      </c>
      <c r="D16" s="14">
        <f t="shared" si="0"/>
        <v>15.719999999999999</v>
      </c>
      <c r="E16" s="14">
        <f t="shared" si="22"/>
        <v>17.292000000000002</v>
      </c>
      <c r="F16" s="32">
        <v>0</v>
      </c>
      <c r="H16" s="19" t="s">
        <v>11</v>
      </c>
      <c r="I16" s="14">
        <f t="shared" si="23"/>
        <v>12.0456</v>
      </c>
      <c r="J16" s="14">
        <f t="shared" si="1"/>
        <v>13.384</v>
      </c>
      <c r="K16" s="14">
        <f t="shared" si="24"/>
        <v>14.722400000000002</v>
      </c>
      <c r="L16" s="32">
        <v>0</v>
      </c>
      <c r="N16" s="19" t="s">
        <v>11</v>
      </c>
      <c r="O16" s="14">
        <f t="shared" si="25"/>
        <v>10.000800000000002</v>
      </c>
      <c r="P16" s="14">
        <f t="shared" si="2"/>
        <v>11.112000000000002</v>
      </c>
      <c r="Q16" s="14">
        <f t="shared" si="26"/>
        <v>12.223200000000004</v>
      </c>
      <c r="R16" s="32">
        <v>0</v>
      </c>
      <c r="T16" s="19" t="s">
        <v>11</v>
      </c>
      <c r="U16" s="14">
        <f t="shared" si="27"/>
        <v>10.267200000000001</v>
      </c>
      <c r="V16" s="14">
        <f t="shared" si="3"/>
        <v>11.408000000000001</v>
      </c>
      <c r="W16" s="14">
        <f t="shared" si="28"/>
        <v>12.548800000000002</v>
      </c>
      <c r="X16" s="32">
        <v>0</v>
      </c>
      <c r="Z16" s="19" t="s">
        <v>11</v>
      </c>
      <c r="AA16" s="14">
        <f t="shared" si="29"/>
        <v>19.288800000000002</v>
      </c>
      <c r="AB16" s="14">
        <f t="shared" si="4"/>
        <v>21.432000000000002</v>
      </c>
      <c r="AC16" s="14">
        <f t="shared" si="30"/>
        <v>23.575200000000006</v>
      </c>
      <c r="AD16" s="32">
        <v>0</v>
      </c>
      <c r="AF16" s="19" t="s">
        <v>11</v>
      </c>
      <c r="AG16" s="14">
        <f t="shared" si="31"/>
        <v>10.382400000000002</v>
      </c>
      <c r="AH16" s="14">
        <f t="shared" si="5"/>
        <v>11.536000000000001</v>
      </c>
      <c r="AI16" s="14">
        <f t="shared" si="32"/>
        <v>12.689600000000002</v>
      </c>
      <c r="AJ16" s="32">
        <v>0</v>
      </c>
      <c r="AL16" s="19" t="s">
        <v>11</v>
      </c>
      <c r="AM16" s="14">
        <f t="shared" si="33"/>
        <v>10.382400000000002</v>
      </c>
      <c r="AN16" s="14">
        <f t="shared" si="6"/>
        <v>11.536000000000001</v>
      </c>
      <c r="AO16" s="14">
        <f t="shared" si="34"/>
        <v>12.689600000000002</v>
      </c>
      <c r="AP16" s="32">
        <v>0</v>
      </c>
      <c r="AR16" s="19" t="s">
        <v>11</v>
      </c>
      <c r="AS16" s="14">
        <f t="shared" si="35"/>
        <v>13.024800000000001</v>
      </c>
      <c r="AT16" s="14">
        <f t="shared" si="7"/>
        <v>14.472000000000001</v>
      </c>
      <c r="AU16" s="14">
        <f t="shared" si="36"/>
        <v>15.919200000000004</v>
      </c>
      <c r="AV16" s="32">
        <v>0</v>
      </c>
      <c r="AX16" s="19" t="s">
        <v>11</v>
      </c>
      <c r="AY16" s="14">
        <f t="shared" si="37"/>
        <v>11.340000000000002</v>
      </c>
      <c r="AZ16" s="14">
        <f t="shared" si="8"/>
        <v>12.600000000000001</v>
      </c>
      <c r="BA16" s="14">
        <f t="shared" si="38"/>
        <v>13.860000000000003</v>
      </c>
      <c r="BB16" s="32">
        <v>0</v>
      </c>
      <c r="BD16" s="19" t="s">
        <v>11</v>
      </c>
      <c r="BE16" s="14">
        <f t="shared" si="39"/>
        <v>10.670400000000003</v>
      </c>
      <c r="BF16" s="14">
        <f t="shared" si="9"/>
        <v>11.856000000000002</v>
      </c>
      <c r="BG16" s="14">
        <f t="shared" si="40"/>
        <v>13.041600000000003</v>
      </c>
      <c r="BH16" s="32">
        <v>0</v>
      </c>
      <c r="BJ16" s="19" t="s">
        <v>11</v>
      </c>
      <c r="BK16" s="14">
        <f t="shared" si="41"/>
        <v>10.670400000000003</v>
      </c>
      <c r="BL16" s="14">
        <f t="shared" si="10"/>
        <v>11.856000000000002</v>
      </c>
      <c r="BM16" s="14">
        <f t="shared" si="42"/>
        <v>13.041600000000003</v>
      </c>
      <c r="BN16" s="32">
        <v>0</v>
      </c>
      <c r="BP16" s="19" t="s">
        <v>11</v>
      </c>
      <c r="BQ16" s="14">
        <f t="shared" si="43"/>
        <v>12.153599999999999</v>
      </c>
      <c r="BR16" s="14">
        <f t="shared" si="11"/>
        <v>13.504</v>
      </c>
      <c r="BS16" s="14">
        <f t="shared" si="44"/>
        <v>14.8544</v>
      </c>
      <c r="BT16" s="32">
        <v>0</v>
      </c>
      <c r="BV16" s="19" t="s">
        <v>11</v>
      </c>
      <c r="BW16" s="14">
        <f t="shared" si="45"/>
        <v>9.8352000000000004</v>
      </c>
      <c r="BX16" s="14">
        <f t="shared" si="12"/>
        <v>10.928000000000001</v>
      </c>
      <c r="BY16" s="14">
        <f t="shared" si="46"/>
        <v>12.020800000000001</v>
      </c>
      <c r="BZ16" s="32">
        <v>0</v>
      </c>
      <c r="CB16" s="19" t="s">
        <v>11</v>
      </c>
      <c r="CC16" s="14">
        <f t="shared" si="47"/>
        <v>11.772000000000002</v>
      </c>
      <c r="CD16" s="14">
        <f t="shared" si="13"/>
        <v>13.080000000000002</v>
      </c>
      <c r="CE16" s="14">
        <f t="shared" si="48"/>
        <v>14.388000000000003</v>
      </c>
      <c r="CF16" s="32">
        <v>0</v>
      </c>
      <c r="CH16" s="19" t="s">
        <v>11</v>
      </c>
      <c r="CI16" s="14">
        <f t="shared" si="49"/>
        <v>9.0266400000000022</v>
      </c>
      <c r="CJ16" s="14">
        <f t="shared" si="14"/>
        <v>10.029600000000002</v>
      </c>
      <c r="CK16" s="14">
        <f t="shared" si="50"/>
        <v>11.032560000000004</v>
      </c>
      <c r="CL16" s="32">
        <v>0</v>
      </c>
      <c r="CN16" s="19" t="s">
        <v>11</v>
      </c>
      <c r="CO16" s="14">
        <f t="shared" si="51"/>
        <v>9.0279360000000004</v>
      </c>
      <c r="CP16" s="14">
        <f t="shared" si="15"/>
        <v>10.031040000000001</v>
      </c>
      <c r="CQ16" s="14">
        <f t="shared" si="52"/>
        <v>11.034144000000001</v>
      </c>
      <c r="CR16" s="32">
        <v>0</v>
      </c>
      <c r="CT16" s="19" t="s">
        <v>11</v>
      </c>
      <c r="CU16" s="14">
        <f t="shared" si="53"/>
        <v>9.0279360000000004</v>
      </c>
      <c r="CV16" s="14">
        <f t="shared" si="16"/>
        <v>10.031040000000001</v>
      </c>
      <c r="CW16" s="14">
        <f t="shared" si="54"/>
        <v>11.034144000000001</v>
      </c>
      <c r="CX16" s="32">
        <v>0</v>
      </c>
      <c r="CZ16" s="19" t="s">
        <v>11</v>
      </c>
      <c r="DA16" s="14">
        <f t="shared" si="55"/>
        <v>8.2210464000000005</v>
      </c>
      <c r="DB16" s="14">
        <f t="shared" si="17"/>
        <v>9.1344960000000004</v>
      </c>
      <c r="DC16" s="14">
        <f t="shared" si="56"/>
        <v>10.047945600000002</v>
      </c>
      <c r="DD16" s="32">
        <v>0</v>
      </c>
      <c r="DF16" s="19" t="s">
        <v>11</v>
      </c>
      <c r="DG16" s="14">
        <f t="shared" si="57"/>
        <v>8.9164800000000017</v>
      </c>
      <c r="DH16" s="14">
        <f t="shared" si="18"/>
        <v>9.9072000000000013</v>
      </c>
      <c r="DI16" s="14">
        <f t="shared" si="58"/>
        <v>10.897920000000003</v>
      </c>
      <c r="DJ16" s="32">
        <v>0</v>
      </c>
      <c r="DL16" s="19" t="s">
        <v>11</v>
      </c>
      <c r="DM16" s="14">
        <f t="shared" si="59"/>
        <v>8.972208000000002</v>
      </c>
      <c r="DN16" s="14">
        <f t="shared" si="19"/>
        <v>9.969120000000002</v>
      </c>
      <c r="DO16" s="14">
        <f t="shared" si="60"/>
        <v>10.966032000000004</v>
      </c>
      <c r="DP16" s="32">
        <v>0</v>
      </c>
      <c r="DR16" s="19" t="s">
        <v>11</v>
      </c>
      <c r="DS16" s="14">
        <f t="shared" si="61"/>
        <v>11.9232</v>
      </c>
      <c r="DT16" s="14">
        <f t="shared" si="20"/>
        <v>13.247999999999999</v>
      </c>
      <c r="DU16" s="14">
        <f t="shared" si="62"/>
        <v>14.572800000000001</v>
      </c>
      <c r="DV16" s="32">
        <v>0</v>
      </c>
    </row>
    <row r="17" spans="2:126" ht="24.75" customHeight="1" thickBot="1">
      <c r="B17" s="29" t="s">
        <v>12</v>
      </c>
      <c r="C17" s="17">
        <f>SUM(C5:C16)</f>
        <v>346.71257999999989</v>
      </c>
      <c r="D17" s="17">
        <f>SUM(D5:D16)</f>
        <v>385.23619999999994</v>
      </c>
      <c r="E17" s="17">
        <f>SUM(E5:E16)</f>
        <v>423.7598200000001</v>
      </c>
      <c r="F17" s="33">
        <f>SUM(F5:F16)</f>
        <v>0</v>
      </c>
      <c r="H17" s="29" t="s">
        <v>12</v>
      </c>
      <c r="I17" s="17">
        <f>SUM(I5:I16)</f>
        <v>293.70015000000001</v>
      </c>
      <c r="J17" s="17">
        <f>SUM(J5:J16)</f>
        <v>326.33349999999996</v>
      </c>
      <c r="K17" s="17">
        <f>SUM(K5:K16)</f>
        <v>358.96685000000008</v>
      </c>
      <c r="L17" s="33">
        <f>SUM(L5:L16)</f>
        <v>0</v>
      </c>
      <c r="N17" s="29" t="s">
        <v>12</v>
      </c>
      <c r="O17" s="17">
        <f>SUM(O5:O16)</f>
        <v>242.11683000000002</v>
      </c>
      <c r="P17" s="17">
        <f>SUM(P5:P16)</f>
        <v>269.01869999999997</v>
      </c>
      <c r="Q17" s="17">
        <f>SUM(Q5:Q16)</f>
        <v>295.92057000000011</v>
      </c>
      <c r="R17" s="33">
        <f>SUM(R5:R16)</f>
        <v>0</v>
      </c>
      <c r="T17" s="29" t="s">
        <v>12</v>
      </c>
      <c r="U17" s="17">
        <f>SUM(U5:U16)</f>
        <v>247.22802000000001</v>
      </c>
      <c r="V17" s="17">
        <f>SUM(V5:V16)</f>
        <v>274.69780000000003</v>
      </c>
      <c r="W17" s="17">
        <f>SUM(W5:W16)</f>
        <v>302.1675800000001</v>
      </c>
      <c r="X17" s="33">
        <f>SUM(X5:X16)</f>
        <v>0</v>
      </c>
      <c r="Z17" s="29" t="s">
        <v>12</v>
      </c>
      <c r="AA17" s="17">
        <f>SUM(AA5:AA16)</f>
        <v>467.54820000000001</v>
      </c>
      <c r="AB17" s="17">
        <f>SUM(AB5:AB16)</f>
        <v>519.49799999999993</v>
      </c>
      <c r="AC17" s="17">
        <f>SUM(AC5:AC16)</f>
        <v>571.44780000000014</v>
      </c>
      <c r="AD17" s="33">
        <f>SUM(AD5:AD16)</f>
        <v>0</v>
      </c>
      <c r="AF17" s="29" t="s">
        <v>12</v>
      </c>
      <c r="AG17" s="17">
        <f>SUM(AG5:AG16)</f>
        <v>251.31339000000003</v>
      </c>
      <c r="AH17" s="17">
        <f>SUM(AH5:AH16)</f>
        <v>279.2371</v>
      </c>
      <c r="AI17" s="17">
        <f>SUM(AI5:AI16)</f>
        <v>307.16081000000003</v>
      </c>
      <c r="AJ17" s="33">
        <f>SUM(AJ5:AJ16)</f>
        <v>0</v>
      </c>
      <c r="AL17" s="29" t="s">
        <v>12</v>
      </c>
      <c r="AM17" s="17">
        <f>SUM(AM5:AM16)</f>
        <v>257.28100101000001</v>
      </c>
      <c r="AN17" s="17">
        <f>SUM(AN5:AN16)</f>
        <v>285.86777890000002</v>
      </c>
      <c r="AO17" s="17">
        <f>SUM(AO5:AO16)</f>
        <v>314.45455679000008</v>
      </c>
      <c r="AP17" s="33">
        <f>SUM(AP5:AP16)</f>
        <v>0</v>
      </c>
      <c r="AR17" s="29" t="s">
        <v>12</v>
      </c>
      <c r="AS17" s="17">
        <f>SUM(AS5:AS16)</f>
        <v>323.78778000000005</v>
      </c>
      <c r="AT17" s="17">
        <f>SUM(AT5:AT16)</f>
        <v>359.76420000000002</v>
      </c>
      <c r="AU17" s="17">
        <f>SUM(AU5:AU16)</f>
        <v>395.74062000000009</v>
      </c>
      <c r="AV17" s="33">
        <f>SUM(AV5:AV16)</f>
        <v>0</v>
      </c>
      <c r="AX17" s="29" t="s">
        <v>12</v>
      </c>
      <c r="AY17" s="17">
        <f>SUM(AY5:AY16)</f>
        <v>275.88833999999997</v>
      </c>
      <c r="AZ17" s="17">
        <f>SUM(AZ5:AZ16)</f>
        <v>306.54259999999999</v>
      </c>
      <c r="BA17" s="17">
        <f>SUM(BA5:BA16)</f>
        <v>337.19686000000007</v>
      </c>
      <c r="BB17" s="33">
        <f>SUM(BB5:BB16)</f>
        <v>0</v>
      </c>
      <c r="BD17" s="29" t="s">
        <v>12</v>
      </c>
      <c r="BE17" s="17">
        <f>SUM(BE5:BE16)</f>
        <v>258.30783000000002</v>
      </c>
      <c r="BF17" s="17">
        <f>SUM(BF5:BF16)</f>
        <v>287.00870000000003</v>
      </c>
      <c r="BG17" s="17">
        <f>SUM(BG5:BG16)</f>
        <v>315.70957000000004</v>
      </c>
      <c r="BH17" s="33">
        <f>SUM(BH5:BH16)</f>
        <v>0</v>
      </c>
      <c r="BJ17" s="29" t="s">
        <v>12</v>
      </c>
      <c r="BK17" s="17">
        <f>SUM(BK5:BK16)</f>
        <v>294.34932000000003</v>
      </c>
      <c r="BL17" s="17">
        <f>SUM(BL5:BL16)</f>
        <v>327.0548</v>
      </c>
      <c r="BM17" s="17">
        <f>SUM(BM5:BM16)</f>
        <v>359.76028000000008</v>
      </c>
      <c r="BN17" s="33">
        <f>SUM(BN5:BN16)</f>
        <v>0</v>
      </c>
      <c r="BP17" s="29" t="s">
        <v>12</v>
      </c>
      <c r="BQ17" s="17">
        <f>SUM(BQ5:BQ16)</f>
        <v>296.42579999999998</v>
      </c>
      <c r="BR17" s="17">
        <f>SUM(BR5:BR16)</f>
        <v>329.36199999999997</v>
      </c>
      <c r="BS17" s="17">
        <f>SUM(BS5:BS16)</f>
        <v>362.29820000000007</v>
      </c>
      <c r="BT17" s="33">
        <f>SUM(BT5:BT16)</f>
        <v>0</v>
      </c>
      <c r="BV17" s="29" t="s">
        <v>12</v>
      </c>
      <c r="BW17" s="17">
        <f>SUM(BW5:BW16)</f>
        <v>238.40496000000002</v>
      </c>
      <c r="BX17" s="17">
        <f>SUM(BX5:BX16)</f>
        <v>264.89440000000002</v>
      </c>
      <c r="BY17" s="17">
        <f>SUM(BY5:BY16)</f>
        <v>291.38384000000002</v>
      </c>
      <c r="BZ17" s="33">
        <f>SUM(BZ5:BZ16)</f>
        <v>0</v>
      </c>
      <c r="CB17" s="29" t="s">
        <v>12</v>
      </c>
      <c r="CC17" s="17">
        <f>SUM(CC5:CC16)</f>
        <v>266.16501</v>
      </c>
      <c r="CD17" s="17">
        <f>SUM(CD5:CD16)</f>
        <v>295.73889999999994</v>
      </c>
      <c r="CE17" s="17">
        <f>SUM(CE5:CE16)</f>
        <v>325.31279000000001</v>
      </c>
      <c r="CF17" s="33">
        <f>SUM(CF5:CF16)</f>
        <v>0</v>
      </c>
      <c r="CH17" s="29" t="s">
        <v>12</v>
      </c>
      <c r="CI17" s="17">
        <f>SUM(CI5:CI16)</f>
        <v>222.6100356</v>
      </c>
      <c r="CJ17" s="17">
        <f>SUM(CJ5:CJ16)</f>
        <v>247.34448399999997</v>
      </c>
      <c r="CK17" s="17">
        <f>SUM(CK5:CK16)</f>
        <v>272.07893240000004</v>
      </c>
      <c r="CL17" s="33">
        <f>SUM(CL5:CL16)</f>
        <v>0</v>
      </c>
      <c r="CN17" s="29" t="s">
        <v>12</v>
      </c>
      <c r="CO17" s="17">
        <f>SUM(CO5:CO16)</f>
        <v>244.33971120000001</v>
      </c>
      <c r="CP17" s="17">
        <f>SUM(CP5:CP16)</f>
        <v>271.48856799999999</v>
      </c>
      <c r="CQ17" s="17">
        <f>SUM(CQ5:CQ16)</f>
        <v>298.63742480000008</v>
      </c>
      <c r="CR17" s="33">
        <f>SUM(CR5:CR16)</f>
        <v>0</v>
      </c>
      <c r="CT17" s="29" t="s">
        <v>12</v>
      </c>
      <c r="CU17" s="17">
        <f>SUM(CU5:CU16)</f>
        <v>242.56463400000001</v>
      </c>
      <c r="CV17" s="17">
        <f>SUM(CV5:CV16)</f>
        <v>269.51625999999999</v>
      </c>
      <c r="CW17" s="17">
        <f>SUM(CW5:CW16)</f>
        <v>296.46788600000008</v>
      </c>
      <c r="CX17" s="33">
        <f>SUM(CX5:CX16)</f>
        <v>0</v>
      </c>
      <c r="CZ17" s="29" t="s">
        <v>12</v>
      </c>
      <c r="DA17" s="17">
        <f>SUM(DA5:DA16)</f>
        <v>264.33378899999997</v>
      </c>
      <c r="DB17" s="17">
        <f>SUM(DB5:DB16)</f>
        <v>293.70420999999999</v>
      </c>
      <c r="DC17" s="17">
        <f>SUM(DC5:DC16)</f>
        <v>323.07463100000001</v>
      </c>
      <c r="DD17" s="33">
        <f>SUM(DD5:DD16)</f>
        <v>0</v>
      </c>
      <c r="DF17" s="29" t="s">
        <v>12</v>
      </c>
      <c r="DG17" s="17">
        <f>SUM(DG5:DG16)</f>
        <v>273.66106499999995</v>
      </c>
      <c r="DH17" s="17">
        <f>SUM(DH5:DH16)</f>
        <v>304.06784999999996</v>
      </c>
      <c r="DI17" s="17">
        <f>SUM(DI5:DI16)</f>
        <v>334.47463500000003</v>
      </c>
      <c r="DJ17" s="33">
        <f>SUM(DJ5:DJ16)</f>
        <v>0</v>
      </c>
      <c r="DL17" s="29" t="s">
        <v>12</v>
      </c>
      <c r="DM17" s="17">
        <f>SUM(DM5:DM16)</f>
        <v>237.2803452</v>
      </c>
      <c r="DN17" s="17">
        <f>SUM(DN5:DN16)</f>
        <v>263.64482799999996</v>
      </c>
      <c r="DO17" s="17">
        <f>SUM(DO5:DO16)</f>
        <v>290.00931080000004</v>
      </c>
      <c r="DP17" s="33">
        <f>SUM(DP5:DP16)</f>
        <v>0</v>
      </c>
      <c r="DR17" s="29" t="s">
        <v>12</v>
      </c>
      <c r="DS17" s="17">
        <f>SUM(DS5:DS16)</f>
        <v>226.07209080000001</v>
      </c>
      <c r="DT17" s="17">
        <f>SUM(DT5:DT16)</f>
        <v>251.19121199999998</v>
      </c>
      <c r="DU17" s="17">
        <f>SUM(DU5:DU16)</f>
        <v>276.31033319999995</v>
      </c>
      <c r="DV17" s="33">
        <f>SUM(DV5:DV16)</f>
        <v>0</v>
      </c>
    </row>
    <row r="18" spans="2:126" ht="7.5" customHeight="1" thickBot="1">
      <c r="C18" s="2"/>
      <c r="D18" s="2"/>
      <c r="E18" s="2"/>
      <c r="F18" s="30"/>
      <c r="I18" s="2"/>
      <c r="J18" s="2"/>
      <c r="K18" s="2"/>
      <c r="L18" s="30"/>
      <c r="O18" s="2"/>
      <c r="P18" s="2"/>
      <c r="Q18" s="2"/>
      <c r="R18" s="30"/>
      <c r="U18" s="2"/>
      <c r="V18" s="2"/>
      <c r="W18" s="2"/>
      <c r="X18" s="30"/>
      <c r="AA18" s="2"/>
      <c r="AB18" s="2"/>
      <c r="AC18" s="2"/>
      <c r="AD18" s="30"/>
      <c r="AG18" s="2"/>
      <c r="AH18" s="2"/>
      <c r="AI18" s="2"/>
      <c r="AJ18" s="30"/>
      <c r="AM18" s="2"/>
      <c r="AN18" s="2"/>
      <c r="AO18" s="2"/>
      <c r="AP18" s="30"/>
      <c r="AS18" s="2"/>
      <c r="AT18" s="2"/>
      <c r="AU18" s="2"/>
      <c r="AV18" s="30"/>
      <c r="AY18" s="2"/>
      <c r="AZ18" s="2"/>
      <c r="BA18" s="2"/>
      <c r="BB18" s="30"/>
      <c r="BE18" s="2"/>
      <c r="BF18" s="2"/>
      <c r="BG18" s="2"/>
      <c r="BH18" s="30"/>
      <c r="BK18" s="2"/>
      <c r="BL18" s="2"/>
      <c r="BM18" s="2"/>
      <c r="BN18" s="30"/>
      <c r="BQ18" s="2"/>
      <c r="BR18" s="2"/>
      <c r="BS18" s="2"/>
      <c r="BT18" s="30"/>
      <c r="BW18" s="2"/>
      <c r="BX18" s="2"/>
      <c r="BY18" s="2"/>
      <c r="BZ18" s="30"/>
      <c r="CC18" s="2"/>
      <c r="CD18" s="2"/>
      <c r="CE18" s="2"/>
      <c r="CF18" s="30"/>
      <c r="CI18" s="2"/>
      <c r="CJ18" s="2"/>
      <c r="CK18" s="2"/>
      <c r="CL18" s="30"/>
      <c r="CO18" s="2"/>
      <c r="CP18" s="2"/>
      <c r="CQ18" s="2"/>
      <c r="CR18" s="30"/>
      <c r="CU18" s="2"/>
      <c r="CV18" s="2"/>
      <c r="CW18" s="2"/>
      <c r="CX18" s="30"/>
      <c r="DA18" s="2"/>
      <c r="DB18" s="2"/>
      <c r="DC18" s="2"/>
      <c r="DD18" s="30"/>
      <c r="DG18" s="2"/>
      <c r="DH18" s="2"/>
      <c r="DI18" s="2"/>
      <c r="DJ18" s="30"/>
      <c r="DM18" s="2"/>
      <c r="DN18" s="2"/>
      <c r="DO18" s="2"/>
      <c r="DP18" s="30"/>
      <c r="DS18" s="2"/>
      <c r="DT18" s="2"/>
      <c r="DU18" s="2"/>
      <c r="DV18" s="30"/>
    </row>
    <row r="19" spans="2:126">
      <c r="B19" s="182" t="s">
        <v>13</v>
      </c>
      <c r="C19" s="183"/>
      <c r="D19" s="183"/>
      <c r="E19" s="183"/>
      <c r="F19" s="184"/>
      <c r="H19" s="182" t="s">
        <v>13</v>
      </c>
      <c r="I19" s="183"/>
      <c r="J19" s="183"/>
      <c r="K19" s="183"/>
      <c r="L19" s="184"/>
      <c r="N19" s="182" t="s">
        <v>13</v>
      </c>
      <c r="O19" s="183"/>
      <c r="P19" s="183"/>
      <c r="Q19" s="183"/>
      <c r="R19" s="184"/>
      <c r="T19" s="182" t="s">
        <v>13</v>
      </c>
      <c r="U19" s="183"/>
      <c r="V19" s="183"/>
      <c r="W19" s="183"/>
      <c r="X19" s="184"/>
      <c r="Z19" s="182" t="s">
        <v>13</v>
      </c>
      <c r="AA19" s="183"/>
      <c r="AB19" s="183"/>
      <c r="AC19" s="183"/>
      <c r="AD19" s="184"/>
      <c r="AF19" s="182" t="s">
        <v>13</v>
      </c>
      <c r="AG19" s="183"/>
      <c r="AH19" s="183"/>
      <c r="AI19" s="183"/>
      <c r="AJ19" s="184"/>
      <c r="AL19" s="182" t="s">
        <v>13</v>
      </c>
      <c r="AM19" s="183"/>
      <c r="AN19" s="183"/>
      <c r="AO19" s="183"/>
      <c r="AP19" s="184"/>
      <c r="AR19" s="182" t="s">
        <v>13</v>
      </c>
      <c r="AS19" s="183"/>
      <c r="AT19" s="183"/>
      <c r="AU19" s="183"/>
      <c r="AV19" s="184"/>
      <c r="AX19" s="182" t="s">
        <v>13</v>
      </c>
      <c r="AY19" s="183"/>
      <c r="AZ19" s="183"/>
      <c r="BA19" s="183"/>
      <c r="BB19" s="184"/>
      <c r="BD19" s="182" t="s">
        <v>13</v>
      </c>
      <c r="BE19" s="183"/>
      <c r="BF19" s="183"/>
      <c r="BG19" s="183"/>
      <c r="BH19" s="184"/>
      <c r="BJ19" s="182" t="s">
        <v>13</v>
      </c>
      <c r="BK19" s="183"/>
      <c r="BL19" s="183"/>
      <c r="BM19" s="183"/>
      <c r="BN19" s="184"/>
      <c r="BP19" s="182" t="s">
        <v>13</v>
      </c>
      <c r="BQ19" s="183"/>
      <c r="BR19" s="183"/>
      <c r="BS19" s="183"/>
      <c r="BT19" s="184"/>
      <c r="BV19" s="182" t="s">
        <v>13</v>
      </c>
      <c r="BW19" s="183"/>
      <c r="BX19" s="183"/>
      <c r="BY19" s="183"/>
      <c r="BZ19" s="184"/>
      <c r="CB19" s="182" t="s">
        <v>13</v>
      </c>
      <c r="CC19" s="183"/>
      <c r="CD19" s="183"/>
      <c r="CE19" s="183"/>
      <c r="CF19" s="184"/>
      <c r="CH19" s="182" t="s">
        <v>13</v>
      </c>
      <c r="CI19" s="183"/>
      <c r="CJ19" s="183"/>
      <c r="CK19" s="183"/>
      <c r="CL19" s="184"/>
      <c r="CN19" s="182" t="s">
        <v>13</v>
      </c>
      <c r="CO19" s="183"/>
      <c r="CP19" s="183"/>
      <c r="CQ19" s="183"/>
      <c r="CR19" s="184"/>
      <c r="CT19" s="182" t="s">
        <v>13</v>
      </c>
      <c r="CU19" s="183"/>
      <c r="CV19" s="183"/>
      <c r="CW19" s="183"/>
      <c r="CX19" s="184"/>
      <c r="CZ19" s="182" t="s">
        <v>13</v>
      </c>
      <c r="DA19" s="183"/>
      <c r="DB19" s="183"/>
      <c r="DC19" s="183"/>
      <c r="DD19" s="184"/>
      <c r="DF19" s="182" t="s">
        <v>13</v>
      </c>
      <c r="DG19" s="183"/>
      <c r="DH19" s="183"/>
      <c r="DI19" s="183"/>
      <c r="DJ19" s="184"/>
      <c r="DL19" s="182" t="s">
        <v>13</v>
      </c>
      <c r="DM19" s="183"/>
      <c r="DN19" s="183"/>
      <c r="DO19" s="183"/>
      <c r="DP19" s="184"/>
      <c r="DR19" s="182" t="s">
        <v>13</v>
      </c>
      <c r="DS19" s="183"/>
      <c r="DT19" s="183"/>
      <c r="DU19" s="183"/>
      <c r="DV19" s="184"/>
    </row>
    <row r="20" spans="2:126" ht="9.75" customHeight="1">
      <c r="B20" s="179"/>
      <c r="C20" s="185"/>
      <c r="D20" s="185"/>
      <c r="E20" s="185"/>
      <c r="F20" s="186"/>
      <c r="H20" s="179"/>
      <c r="I20" s="185"/>
      <c r="J20" s="185"/>
      <c r="K20" s="185"/>
      <c r="L20" s="186"/>
      <c r="N20" s="179"/>
      <c r="O20" s="185"/>
      <c r="P20" s="185"/>
      <c r="Q20" s="185"/>
      <c r="R20" s="186"/>
      <c r="T20" s="179"/>
      <c r="U20" s="185"/>
      <c r="V20" s="185"/>
      <c r="W20" s="185"/>
      <c r="X20" s="186"/>
      <c r="Z20" s="179"/>
      <c r="AA20" s="185"/>
      <c r="AB20" s="185"/>
      <c r="AC20" s="185"/>
      <c r="AD20" s="186"/>
      <c r="AF20" s="179"/>
      <c r="AG20" s="185"/>
      <c r="AH20" s="185"/>
      <c r="AI20" s="185"/>
      <c r="AJ20" s="186"/>
      <c r="AL20" s="179"/>
      <c r="AM20" s="185"/>
      <c r="AN20" s="185"/>
      <c r="AO20" s="185"/>
      <c r="AP20" s="186"/>
      <c r="AR20" s="179"/>
      <c r="AS20" s="185"/>
      <c r="AT20" s="185"/>
      <c r="AU20" s="185"/>
      <c r="AV20" s="186"/>
      <c r="AX20" s="179"/>
      <c r="AY20" s="185"/>
      <c r="AZ20" s="185"/>
      <c r="BA20" s="185"/>
      <c r="BB20" s="186"/>
      <c r="BD20" s="179"/>
      <c r="BE20" s="185"/>
      <c r="BF20" s="185"/>
      <c r="BG20" s="185"/>
      <c r="BH20" s="186"/>
      <c r="BJ20" s="179"/>
      <c r="BK20" s="185"/>
      <c r="BL20" s="185"/>
      <c r="BM20" s="185"/>
      <c r="BN20" s="186"/>
      <c r="BP20" s="179"/>
      <c r="BQ20" s="185"/>
      <c r="BR20" s="185"/>
      <c r="BS20" s="185"/>
      <c r="BT20" s="186"/>
      <c r="BV20" s="179"/>
      <c r="BW20" s="185"/>
      <c r="BX20" s="185"/>
      <c r="BY20" s="185"/>
      <c r="BZ20" s="186"/>
      <c r="CB20" s="179"/>
      <c r="CC20" s="185"/>
      <c r="CD20" s="185"/>
      <c r="CE20" s="185"/>
      <c r="CF20" s="186"/>
      <c r="CH20" s="179"/>
      <c r="CI20" s="185"/>
      <c r="CJ20" s="185"/>
      <c r="CK20" s="185"/>
      <c r="CL20" s="186"/>
      <c r="CN20" s="179"/>
      <c r="CO20" s="185"/>
      <c r="CP20" s="185"/>
      <c r="CQ20" s="185"/>
      <c r="CR20" s="186"/>
      <c r="CT20" s="179"/>
      <c r="CU20" s="185"/>
      <c r="CV20" s="185"/>
      <c r="CW20" s="185"/>
      <c r="CX20" s="186"/>
      <c r="CZ20" s="179"/>
      <c r="DA20" s="185"/>
      <c r="DB20" s="185"/>
      <c r="DC20" s="185"/>
      <c r="DD20" s="186"/>
      <c r="DF20" s="179"/>
      <c r="DG20" s="185"/>
      <c r="DH20" s="185"/>
      <c r="DI20" s="185"/>
      <c r="DJ20" s="186"/>
      <c r="DL20" s="179"/>
      <c r="DM20" s="185"/>
      <c r="DN20" s="185"/>
      <c r="DO20" s="185"/>
      <c r="DP20" s="186"/>
      <c r="DR20" s="179"/>
      <c r="DS20" s="185"/>
      <c r="DT20" s="185"/>
      <c r="DU20" s="185"/>
      <c r="DV20" s="186"/>
    </row>
    <row r="21" spans="2:126">
      <c r="B21" s="19" t="s">
        <v>14</v>
      </c>
      <c r="C21" s="14">
        <f>D21*0.9</f>
        <v>77.593950000000007</v>
      </c>
      <c r="D21" s="14">
        <f>D46</f>
        <v>86.215500000000006</v>
      </c>
      <c r="E21" s="14">
        <f>D21*1.1</f>
        <v>94.837050000000019</v>
      </c>
      <c r="F21" s="32">
        <v>0</v>
      </c>
      <c r="H21" s="19" t="s">
        <v>14</v>
      </c>
      <c r="I21" s="14">
        <f>J21*0.9</f>
        <v>77.593950000000007</v>
      </c>
      <c r="J21" s="14">
        <f>J46</f>
        <v>86.215500000000006</v>
      </c>
      <c r="K21" s="14">
        <f>J21*1.1</f>
        <v>94.837050000000019</v>
      </c>
      <c r="L21" s="32">
        <v>0</v>
      </c>
      <c r="N21" s="19" t="s">
        <v>14</v>
      </c>
      <c r="O21" s="14">
        <f>P21*0.9</f>
        <v>77.593950000000007</v>
      </c>
      <c r="P21" s="14">
        <f>P46</f>
        <v>86.215500000000006</v>
      </c>
      <c r="Q21" s="14">
        <f>P21*1.1</f>
        <v>94.837050000000019</v>
      </c>
      <c r="R21" s="32">
        <v>0</v>
      </c>
      <c r="T21" s="19" t="s">
        <v>14</v>
      </c>
      <c r="U21" s="14">
        <f>V21*0.9</f>
        <v>77.593950000000007</v>
      </c>
      <c r="V21" s="14">
        <f>V46</f>
        <v>86.215500000000006</v>
      </c>
      <c r="W21" s="14">
        <f>V21*1.1</f>
        <v>94.837050000000019</v>
      </c>
      <c r="X21" s="32">
        <v>0</v>
      </c>
      <c r="Z21" s="19" t="s">
        <v>14</v>
      </c>
      <c r="AA21" s="14">
        <f>AB21*0.9</f>
        <v>77.593950000000007</v>
      </c>
      <c r="AB21" s="14">
        <f>AB46</f>
        <v>86.215500000000006</v>
      </c>
      <c r="AC21" s="14">
        <f>AB21*1.1</f>
        <v>94.837050000000019</v>
      </c>
      <c r="AD21" s="32">
        <v>0</v>
      </c>
      <c r="AF21" s="19" t="s">
        <v>14</v>
      </c>
      <c r="AG21" s="14">
        <f>AH21*0.9</f>
        <v>77.593950000000007</v>
      </c>
      <c r="AH21" s="14">
        <f>AH46</f>
        <v>86.215500000000006</v>
      </c>
      <c r="AI21" s="14">
        <f>AH21*1.1</f>
        <v>94.837050000000019</v>
      </c>
      <c r="AJ21" s="32">
        <v>0</v>
      </c>
      <c r="AL21" s="19" t="s">
        <v>14</v>
      </c>
      <c r="AM21" s="14">
        <f>AN21*0.9</f>
        <v>77.593950000000007</v>
      </c>
      <c r="AN21" s="14">
        <f>AN46</f>
        <v>86.215500000000006</v>
      </c>
      <c r="AO21" s="14">
        <f>AN21*1.1</f>
        <v>94.837050000000019</v>
      </c>
      <c r="AP21" s="32">
        <v>0</v>
      </c>
      <c r="AR21" s="19" t="s">
        <v>14</v>
      </c>
      <c r="AS21" s="14">
        <f>AT21*0.9</f>
        <v>77.593950000000007</v>
      </c>
      <c r="AT21" s="14">
        <f>AT46</f>
        <v>86.215500000000006</v>
      </c>
      <c r="AU21" s="14">
        <f>AT21*1.1</f>
        <v>94.837050000000019</v>
      </c>
      <c r="AV21" s="32">
        <v>0</v>
      </c>
      <c r="AX21" s="19" t="s">
        <v>14</v>
      </c>
      <c r="AY21" s="14">
        <f>AZ21*0.9</f>
        <v>77.593950000000007</v>
      </c>
      <c r="AZ21" s="14">
        <f>AZ46</f>
        <v>86.215500000000006</v>
      </c>
      <c r="BA21" s="14">
        <f>AZ21*1.1</f>
        <v>94.837050000000019</v>
      </c>
      <c r="BB21" s="32">
        <v>0</v>
      </c>
      <c r="BD21" s="19" t="s">
        <v>14</v>
      </c>
      <c r="BE21" s="14">
        <f>BF21*0.9</f>
        <v>77.593950000000007</v>
      </c>
      <c r="BF21" s="14">
        <f>BF46</f>
        <v>86.215500000000006</v>
      </c>
      <c r="BG21" s="14">
        <f>BF21*1.1</f>
        <v>94.837050000000019</v>
      </c>
      <c r="BH21" s="32">
        <v>0</v>
      </c>
      <c r="BJ21" s="19" t="s">
        <v>14</v>
      </c>
      <c r="BK21" s="14">
        <f>BL21*0.9</f>
        <v>77.593950000000007</v>
      </c>
      <c r="BL21" s="14">
        <f>BL46</f>
        <v>86.215500000000006</v>
      </c>
      <c r="BM21" s="14">
        <f>BL21*1.1</f>
        <v>94.837050000000019</v>
      </c>
      <c r="BN21" s="32">
        <v>0</v>
      </c>
      <c r="BP21" s="19" t="s">
        <v>14</v>
      </c>
      <c r="BQ21" s="14">
        <f>BR21*0.9</f>
        <v>77.593950000000007</v>
      </c>
      <c r="BR21" s="14">
        <f>BR46</f>
        <v>86.215500000000006</v>
      </c>
      <c r="BS21" s="14">
        <f>BR21*1.1</f>
        <v>94.837050000000019</v>
      </c>
      <c r="BT21" s="32">
        <v>0</v>
      </c>
      <c r="BV21" s="19" t="s">
        <v>14</v>
      </c>
      <c r="BW21" s="14">
        <f>BX21*0.9</f>
        <v>77.593950000000007</v>
      </c>
      <c r="BX21" s="14">
        <f>BX46</f>
        <v>86.215500000000006</v>
      </c>
      <c r="BY21" s="14">
        <f>BX21*1.1</f>
        <v>94.837050000000019</v>
      </c>
      <c r="BZ21" s="32">
        <v>0</v>
      </c>
      <c r="CB21" s="19" t="s">
        <v>14</v>
      </c>
      <c r="CC21" s="14">
        <f>CD21*0.9</f>
        <v>77.593950000000007</v>
      </c>
      <c r="CD21" s="14">
        <f>CD46</f>
        <v>86.215500000000006</v>
      </c>
      <c r="CE21" s="14">
        <f>CD21*1.1</f>
        <v>94.837050000000019</v>
      </c>
      <c r="CF21" s="32">
        <v>0</v>
      </c>
      <c r="CH21" s="19" t="s">
        <v>14</v>
      </c>
      <c r="CI21" s="14">
        <f>CJ21*0.9</f>
        <v>77.593950000000007</v>
      </c>
      <c r="CJ21" s="14">
        <f>CJ46</f>
        <v>86.215500000000006</v>
      </c>
      <c r="CK21" s="14">
        <f>CJ21*1.1</f>
        <v>94.837050000000019</v>
      </c>
      <c r="CL21" s="32">
        <v>0</v>
      </c>
      <c r="CN21" s="19" t="s">
        <v>14</v>
      </c>
      <c r="CO21" s="14">
        <f>CP21*0.9</f>
        <v>77.593950000000007</v>
      </c>
      <c r="CP21" s="14">
        <f>CP46</f>
        <v>86.215500000000006</v>
      </c>
      <c r="CQ21" s="14">
        <f>CP21*1.1</f>
        <v>94.837050000000019</v>
      </c>
      <c r="CR21" s="32">
        <v>0</v>
      </c>
      <c r="CT21" s="19" t="s">
        <v>14</v>
      </c>
      <c r="CU21" s="14">
        <f>CV21*0.9</f>
        <v>77.593950000000007</v>
      </c>
      <c r="CV21" s="14">
        <f>CV46</f>
        <v>86.215500000000006</v>
      </c>
      <c r="CW21" s="14">
        <f>CV21*1.1</f>
        <v>94.837050000000019</v>
      </c>
      <c r="CX21" s="32">
        <v>0</v>
      </c>
      <c r="CZ21" s="19" t="s">
        <v>14</v>
      </c>
      <c r="DA21" s="14">
        <f>DB21*0.9</f>
        <v>77.593950000000007</v>
      </c>
      <c r="DB21" s="14">
        <f>DB46</f>
        <v>86.215500000000006</v>
      </c>
      <c r="DC21" s="14">
        <f>DB21*1.1</f>
        <v>94.837050000000019</v>
      </c>
      <c r="DD21" s="32">
        <v>0</v>
      </c>
      <c r="DF21" s="19" t="s">
        <v>14</v>
      </c>
      <c r="DG21" s="14">
        <f>DH21*0.9</f>
        <v>77.593950000000007</v>
      </c>
      <c r="DH21" s="14">
        <f>DH46</f>
        <v>86.215500000000006</v>
      </c>
      <c r="DI21" s="14">
        <f>DH21*1.1</f>
        <v>94.837050000000019</v>
      </c>
      <c r="DJ21" s="32">
        <v>0</v>
      </c>
      <c r="DL21" s="19" t="s">
        <v>14</v>
      </c>
      <c r="DM21" s="14">
        <f>DN21*0.9</f>
        <v>77.593950000000007</v>
      </c>
      <c r="DN21" s="14">
        <f>DN46</f>
        <v>86.215500000000006</v>
      </c>
      <c r="DO21" s="14">
        <f>DN21*1.1</f>
        <v>94.837050000000019</v>
      </c>
      <c r="DP21" s="32">
        <v>0</v>
      </c>
      <c r="DR21" s="19" t="s">
        <v>14</v>
      </c>
      <c r="DS21" s="14">
        <f>DT21*0.9</f>
        <v>77.593950000000007</v>
      </c>
      <c r="DT21" s="14">
        <f>DT46</f>
        <v>86.215500000000006</v>
      </c>
      <c r="DU21" s="14">
        <f>DT21*1.1</f>
        <v>94.837050000000019</v>
      </c>
      <c r="DV21" s="32">
        <v>0</v>
      </c>
    </row>
    <row r="22" spans="2:126">
      <c r="B22" s="19" t="s">
        <v>4</v>
      </c>
      <c r="C22" s="14">
        <f>D22*0.9</f>
        <v>68.199750000000009</v>
      </c>
      <c r="D22" s="14">
        <f>D47</f>
        <v>75.777500000000003</v>
      </c>
      <c r="E22" s="14">
        <f>D22*1.1</f>
        <v>83.355250000000012</v>
      </c>
      <c r="F22" s="32"/>
      <c r="H22" s="19" t="s">
        <v>4</v>
      </c>
      <c r="I22" s="14">
        <f>J22*0.9</f>
        <v>68.199750000000009</v>
      </c>
      <c r="J22" s="14">
        <f>J47</f>
        <v>75.777500000000003</v>
      </c>
      <c r="K22" s="14">
        <f>J22*1.1</f>
        <v>83.355250000000012</v>
      </c>
      <c r="L22" s="32">
        <v>0</v>
      </c>
      <c r="N22" s="19" t="s">
        <v>4</v>
      </c>
      <c r="O22" s="14">
        <f>P22*0.9</f>
        <v>68.199750000000009</v>
      </c>
      <c r="P22" s="14">
        <f>P47</f>
        <v>75.777500000000003</v>
      </c>
      <c r="Q22" s="14">
        <f>P22*1.1</f>
        <v>83.355250000000012</v>
      </c>
      <c r="R22" s="32">
        <v>0</v>
      </c>
      <c r="T22" s="19" t="s">
        <v>4</v>
      </c>
      <c r="U22" s="14">
        <f>V22*0.9</f>
        <v>68.199750000000009</v>
      </c>
      <c r="V22" s="14">
        <f>V47</f>
        <v>75.777500000000003</v>
      </c>
      <c r="W22" s="14">
        <f>V22*1.1</f>
        <v>83.355250000000012</v>
      </c>
      <c r="X22" s="32">
        <v>0</v>
      </c>
      <c r="Z22" s="19" t="s">
        <v>4</v>
      </c>
      <c r="AA22" s="14">
        <f>AB22*0.9</f>
        <v>68.199750000000009</v>
      </c>
      <c r="AB22" s="14">
        <f>AB47</f>
        <v>75.777500000000003</v>
      </c>
      <c r="AC22" s="14">
        <f>AB22*1.1</f>
        <v>83.355250000000012</v>
      </c>
      <c r="AD22" s="32">
        <v>0</v>
      </c>
      <c r="AF22" s="19" t="s">
        <v>4</v>
      </c>
      <c r="AG22" s="14">
        <f>AH22*0.9</f>
        <v>68.199750000000009</v>
      </c>
      <c r="AH22" s="14">
        <f>AH47</f>
        <v>75.777500000000003</v>
      </c>
      <c r="AI22" s="14">
        <f>AH22*1.1</f>
        <v>83.355250000000012</v>
      </c>
      <c r="AJ22" s="32">
        <v>0</v>
      </c>
      <c r="AL22" s="19" t="s">
        <v>4</v>
      </c>
      <c r="AM22" s="14">
        <f>AN22*0.9</f>
        <v>68.199750000000009</v>
      </c>
      <c r="AN22" s="14">
        <f>AN47</f>
        <v>75.777500000000003</v>
      </c>
      <c r="AO22" s="14">
        <f>AN22*1.1</f>
        <v>83.355250000000012</v>
      </c>
      <c r="AP22" s="32">
        <v>0</v>
      </c>
      <c r="AR22" s="19" t="s">
        <v>4</v>
      </c>
      <c r="AS22" s="14">
        <f>AT22*0.9</f>
        <v>68.199750000000009</v>
      </c>
      <c r="AT22" s="14">
        <f>AT47</f>
        <v>75.777500000000003</v>
      </c>
      <c r="AU22" s="14">
        <f>AT22*1.1</f>
        <v>83.355250000000012</v>
      </c>
      <c r="AV22" s="32">
        <v>0</v>
      </c>
      <c r="AX22" s="19" t="s">
        <v>4</v>
      </c>
      <c r="AY22" s="14">
        <f>AZ22*0.9</f>
        <v>68.199750000000009</v>
      </c>
      <c r="AZ22" s="14">
        <f>AZ47</f>
        <v>75.777500000000003</v>
      </c>
      <c r="BA22" s="14">
        <f>AZ22*1.1</f>
        <v>83.355250000000012</v>
      </c>
      <c r="BB22" s="32">
        <v>0</v>
      </c>
      <c r="BD22" s="19" t="s">
        <v>4</v>
      </c>
      <c r="BE22" s="14">
        <f>BF22*0.9</f>
        <v>68.199750000000009</v>
      </c>
      <c r="BF22" s="14">
        <f>BF47</f>
        <v>75.777500000000003</v>
      </c>
      <c r="BG22" s="14">
        <f>BF22*1.1</f>
        <v>83.355250000000012</v>
      </c>
      <c r="BH22" s="32">
        <v>0</v>
      </c>
      <c r="BJ22" s="19" t="s">
        <v>4</v>
      </c>
      <c r="BK22" s="14">
        <f>BL22*0.9</f>
        <v>68.199750000000009</v>
      </c>
      <c r="BL22" s="14">
        <f>BL47</f>
        <v>75.777500000000003</v>
      </c>
      <c r="BM22" s="14">
        <f>BL22*1.1</f>
        <v>83.355250000000012</v>
      </c>
      <c r="BN22" s="32">
        <v>0</v>
      </c>
      <c r="BP22" s="19" t="s">
        <v>4</v>
      </c>
      <c r="BQ22" s="14">
        <f>BR22*0.9</f>
        <v>68.199750000000009</v>
      </c>
      <c r="BR22" s="14">
        <f>BR47</f>
        <v>75.777500000000003</v>
      </c>
      <c r="BS22" s="14">
        <f>BR22*1.1</f>
        <v>83.355250000000012</v>
      </c>
      <c r="BT22" s="32">
        <v>0</v>
      </c>
      <c r="BV22" s="19" t="s">
        <v>4</v>
      </c>
      <c r="BW22" s="14">
        <f>BX22*0.9</f>
        <v>68.199750000000009</v>
      </c>
      <c r="BX22" s="14">
        <f>BX47</f>
        <v>75.777500000000003</v>
      </c>
      <c r="BY22" s="14">
        <f>BX22*1.1</f>
        <v>83.355250000000012</v>
      </c>
      <c r="BZ22" s="32">
        <v>0</v>
      </c>
      <c r="CB22" s="19" t="s">
        <v>4</v>
      </c>
      <c r="CC22" s="14">
        <f>CD22*0.9</f>
        <v>68.199750000000009</v>
      </c>
      <c r="CD22" s="14">
        <f>CD47</f>
        <v>75.777500000000003</v>
      </c>
      <c r="CE22" s="14">
        <f>CD22*1.1</f>
        <v>83.355250000000012</v>
      </c>
      <c r="CF22" s="32">
        <v>0</v>
      </c>
      <c r="CH22" s="19" t="s">
        <v>4</v>
      </c>
      <c r="CI22" s="14">
        <f>CJ22*0.9</f>
        <v>68.199750000000009</v>
      </c>
      <c r="CJ22" s="14">
        <f>CJ47</f>
        <v>75.777500000000003</v>
      </c>
      <c r="CK22" s="14">
        <f>CJ22*1.1</f>
        <v>83.355250000000012</v>
      </c>
      <c r="CL22" s="32">
        <v>0</v>
      </c>
      <c r="CN22" s="19" t="s">
        <v>4</v>
      </c>
      <c r="CO22" s="14">
        <f>CP22*0.9</f>
        <v>68.199750000000009</v>
      </c>
      <c r="CP22" s="14">
        <f>CP47</f>
        <v>75.777500000000003</v>
      </c>
      <c r="CQ22" s="14">
        <f>CP22*1.1</f>
        <v>83.355250000000012</v>
      </c>
      <c r="CR22" s="32">
        <v>0</v>
      </c>
      <c r="CT22" s="19" t="s">
        <v>4</v>
      </c>
      <c r="CU22" s="14">
        <f>CV22*0.9</f>
        <v>68.199750000000009</v>
      </c>
      <c r="CV22" s="14">
        <f>CV47</f>
        <v>75.777500000000003</v>
      </c>
      <c r="CW22" s="14">
        <f>CV22*1.1</f>
        <v>83.355250000000012</v>
      </c>
      <c r="CX22" s="32">
        <v>0</v>
      </c>
      <c r="CZ22" s="19" t="s">
        <v>4</v>
      </c>
      <c r="DA22" s="14">
        <f>DB22*0.9</f>
        <v>68.199750000000009</v>
      </c>
      <c r="DB22" s="14">
        <f>DB47</f>
        <v>75.777500000000003</v>
      </c>
      <c r="DC22" s="14">
        <f>DB22*1.1</f>
        <v>83.355250000000012</v>
      </c>
      <c r="DD22" s="32">
        <v>0</v>
      </c>
      <c r="DF22" s="19" t="s">
        <v>4</v>
      </c>
      <c r="DG22" s="14">
        <f>DH22*0.9</f>
        <v>68.199750000000009</v>
      </c>
      <c r="DH22" s="14">
        <f>DH47</f>
        <v>75.777500000000003</v>
      </c>
      <c r="DI22" s="14">
        <f>DH22*1.1</f>
        <v>83.355250000000012</v>
      </c>
      <c r="DJ22" s="32">
        <v>0</v>
      </c>
      <c r="DL22" s="19" t="s">
        <v>4</v>
      </c>
      <c r="DM22" s="14">
        <f>DN22*0.9</f>
        <v>68.199750000000009</v>
      </c>
      <c r="DN22" s="14">
        <f>DN47</f>
        <v>75.777500000000003</v>
      </c>
      <c r="DO22" s="14">
        <f>DN22*1.1</f>
        <v>83.355250000000012</v>
      </c>
      <c r="DP22" s="32">
        <v>0</v>
      </c>
      <c r="DR22" s="19" t="s">
        <v>4</v>
      </c>
      <c r="DS22" s="14">
        <f>DT22*0.9</f>
        <v>68.199750000000009</v>
      </c>
      <c r="DT22" s="14">
        <f>DT47</f>
        <v>75.777500000000003</v>
      </c>
      <c r="DU22" s="14">
        <f>DT22*1.1</f>
        <v>83.355250000000012</v>
      </c>
      <c r="DV22" s="32">
        <v>0</v>
      </c>
    </row>
    <row r="23" spans="2:126" ht="21" thickBot="1">
      <c r="B23" s="29" t="s">
        <v>15</v>
      </c>
      <c r="C23" s="17">
        <f>SUM(C21:C22)</f>
        <v>145.7937</v>
      </c>
      <c r="D23" s="17">
        <f>SUM(D21:D22)</f>
        <v>161.99299999999999</v>
      </c>
      <c r="E23" s="17">
        <f>SUM(E21:E22)</f>
        <v>178.19230000000005</v>
      </c>
      <c r="F23" s="33">
        <f>SUM(F21:F22)</f>
        <v>0</v>
      </c>
      <c r="H23" s="29" t="s">
        <v>15</v>
      </c>
      <c r="I23" s="17">
        <f>SUM(I21:I22)</f>
        <v>145.7937</v>
      </c>
      <c r="J23" s="17">
        <f>SUM(J21:J22)</f>
        <v>161.99299999999999</v>
      </c>
      <c r="K23" s="17">
        <f>SUM(K21:K22)</f>
        <v>178.19230000000005</v>
      </c>
      <c r="L23" s="33">
        <f>SUM(L21:L22)</f>
        <v>0</v>
      </c>
      <c r="N23" s="29" t="s">
        <v>15</v>
      </c>
      <c r="O23" s="17">
        <f>SUM(O21:O22)</f>
        <v>145.7937</v>
      </c>
      <c r="P23" s="17">
        <f>SUM(P21:P22)</f>
        <v>161.99299999999999</v>
      </c>
      <c r="Q23" s="17">
        <f>SUM(Q21:Q22)</f>
        <v>178.19230000000005</v>
      </c>
      <c r="R23" s="33">
        <f>SUM(R21:R22)</f>
        <v>0</v>
      </c>
      <c r="T23" s="29" t="s">
        <v>15</v>
      </c>
      <c r="U23" s="17">
        <f>SUM(U21:U22)</f>
        <v>145.7937</v>
      </c>
      <c r="V23" s="17">
        <f>SUM(V21:V22)</f>
        <v>161.99299999999999</v>
      </c>
      <c r="W23" s="17">
        <f>SUM(W21:W22)</f>
        <v>178.19230000000005</v>
      </c>
      <c r="X23" s="33">
        <f>SUM(X21:X22)</f>
        <v>0</v>
      </c>
      <c r="Z23" s="29" t="s">
        <v>15</v>
      </c>
      <c r="AA23" s="17">
        <f>SUM(AA21:AA22)</f>
        <v>145.7937</v>
      </c>
      <c r="AB23" s="17">
        <f>SUM(AB21:AB22)</f>
        <v>161.99299999999999</v>
      </c>
      <c r="AC23" s="17">
        <f>SUM(AC21:AC22)</f>
        <v>178.19230000000005</v>
      </c>
      <c r="AD23" s="33">
        <f>SUM(AD21:AD22)</f>
        <v>0</v>
      </c>
      <c r="AF23" s="29" t="s">
        <v>15</v>
      </c>
      <c r="AG23" s="17">
        <f>SUM(AG21:AG22)</f>
        <v>145.7937</v>
      </c>
      <c r="AH23" s="17">
        <f>SUM(AH21:AH22)</f>
        <v>161.99299999999999</v>
      </c>
      <c r="AI23" s="17">
        <f>SUM(AI21:AI22)</f>
        <v>178.19230000000005</v>
      </c>
      <c r="AJ23" s="33">
        <f>SUM(AJ21:AJ22)</f>
        <v>0</v>
      </c>
      <c r="AL23" s="29" t="s">
        <v>15</v>
      </c>
      <c r="AM23" s="17">
        <f>SUM(AM21:AM22)</f>
        <v>145.7937</v>
      </c>
      <c r="AN23" s="17">
        <f>SUM(AN21:AN22)</f>
        <v>161.99299999999999</v>
      </c>
      <c r="AO23" s="17">
        <f>SUM(AO21:AO22)</f>
        <v>178.19230000000005</v>
      </c>
      <c r="AP23" s="33">
        <f>SUM(AP21:AP22)</f>
        <v>0</v>
      </c>
      <c r="AR23" s="29" t="s">
        <v>15</v>
      </c>
      <c r="AS23" s="17">
        <f>SUM(AS21:AS22)</f>
        <v>145.7937</v>
      </c>
      <c r="AT23" s="17">
        <f>SUM(AT21:AT22)</f>
        <v>161.99299999999999</v>
      </c>
      <c r="AU23" s="17">
        <f>SUM(AU21:AU22)</f>
        <v>178.19230000000005</v>
      </c>
      <c r="AV23" s="33">
        <f>SUM(AV21:AV22)</f>
        <v>0</v>
      </c>
      <c r="AX23" s="29" t="s">
        <v>15</v>
      </c>
      <c r="AY23" s="17">
        <f>SUM(AY21:AY22)</f>
        <v>145.7937</v>
      </c>
      <c r="AZ23" s="17">
        <f>SUM(AZ21:AZ22)</f>
        <v>161.99299999999999</v>
      </c>
      <c r="BA23" s="17">
        <f>SUM(BA21:BA22)</f>
        <v>178.19230000000005</v>
      </c>
      <c r="BB23" s="33">
        <f>SUM(BB21:BB22)</f>
        <v>0</v>
      </c>
      <c r="BD23" s="29" t="s">
        <v>15</v>
      </c>
      <c r="BE23" s="17">
        <f>SUM(BE21:BE22)</f>
        <v>145.7937</v>
      </c>
      <c r="BF23" s="17">
        <f>SUM(BF21:BF22)</f>
        <v>161.99299999999999</v>
      </c>
      <c r="BG23" s="17">
        <f>SUM(BG21:BG22)</f>
        <v>178.19230000000005</v>
      </c>
      <c r="BH23" s="33">
        <f>SUM(BH21:BH22)</f>
        <v>0</v>
      </c>
      <c r="BJ23" s="29" t="s">
        <v>15</v>
      </c>
      <c r="BK23" s="17">
        <f>SUM(BK21:BK22)</f>
        <v>145.7937</v>
      </c>
      <c r="BL23" s="17">
        <f>SUM(BL21:BL22)</f>
        <v>161.99299999999999</v>
      </c>
      <c r="BM23" s="17">
        <f>SUM(BM21:BM22)</f>
        <v>178.19230000000005</v>
      </c>
      <c r="BN23" s="33">
        <f>SUM(BN21:BN22)</f>
        <v>0</v>
      </c>
      <c r="BP23" s="29" t="s">
        <v>15</v>
      </c>
      <c r="BQ23" s="17">
        <f>SUM(BQ21:BQ22)</f>
        <v>145.7937</v>
      </c>
      <c r="BR23" s="17">
        <f>SUM(BR21:BR22)</f>
        <v>161.99299999999999</v>
      </c>
      <c r="BS23" s="17">
        <f>SUM(BS21:BS22)</f>
        <v>178.19230000000005</v>
      </c>
      <c r="BT23" s="33">
        <f>SUM(BT21:BT22)</f>
        <v>0</v>
      </c>
      <c r="BV23" s="29" t="s">
        <v>15</v>
      </c>
      <c r="BW23" s="17">
        <f>SUM(BW21:BW22)</f>
        <v>145.7937</v>
      </c>
      <c r="BX23" s="17">
        <f>SUM(BX21:BX22)</f>
        <v>161.99299999999999</v>
      </c>
      <c r="BY23" s="17">
        <f>SUM(BY21:BY22)</f>
        <v>178.19230000000005</v>
      </c>
      <c r="BZ23" s="33">
        <f>SUM(BZ21:BZ22)</f>
        <v>0</v>
      </c>
      <c r="CB23" s="29" t="s">
        <v>15</v>
      </c>
      <c r="CC23" s="17">
        <f>SUM(CC21:CC22)</f>
        <v>145.7937</v>
      </c>
      <c r="CD23" s="17">
        <f>SUM(CD21:CD22)</f>
        <v>161.99299999999999</v>
      </c>
      <c r="CE23" s="17">
        <f>SUM(CE21:CE22)</f>
        <v>178.19230000000005</v>
      </c>
      <c r="CF23" s="33">
        <f>SUM(CF21:CF22)</f>
        <v>0</v>
      </c>
      <c r="CH23" s="29" t="s">
        <v>15</v>
      </c>
      <c r="CI23" s="17">
        <f>SUM(CI21:CI22)</f>
        <v>145.7937</v>
      </c>
      <c r="CJ23" s="17">
        <f>SUM(CJ21:CJ22)</f>
        <v>161.99299999999999</v>
      </c>
      <c r="CK23" s="17">
        <f>SUM(CK21:CK22)</f>
        <v>178.19230000000005</v>
      </c>
      <c r="CL23" s="33">
        <f>SUM(CL21:CL22)</f>
        <v>0</v>
      </c>
      <c r="CN23" s="29" t="s">
        <v>15</v>
      </c>
      <c r="CO23" s="17">
        <f>SUM(CO21:CO22)</f>
        <v>145.7937</v>
      </c>
      <c r="CP23" s="17">
        <f>SUM(CP21:CP22)</f>
        <v>161.99299999999999</v>
      </c>
      <c r="CQ23" s="17">
        <f>SUM(CQ21:CQ22)</f>
        <v>178.19230000000005</v>
      </c>
      <c r="CR23" s="33">
        <f>SUM(CR21:CR22)</f>
        <v>0</v>
      </c>
      <c r="CT23" s="29" t="s">
        <v>15</v>
      </c>
      <c r="CU23" s="17">
        <f>SUM(CU21:CU22)</f>
        <v>145.7937</v>
      </c>
      <c r="CV23" s="17">
        <f>SUM(CV21:CV22)</f>
        <v>161.99299999999999</v>
      </c>
      <c r="CW23" s="17">
        <f>SUM(CW21:CW22)</f>
        <v>178.19230000000005</v>
      </c>
      <c r="CX23" s="33">
        <f>SUM(CX21:CX22)</f>
        <v>0</v>
      </c>
      <c r="CZ23" s="29" t="s">
        <v>15</v>
      </c>
      <c r="DA23" s="17">
        <f>SUM(DA21:DA22)</f>
        <v>145.7937</v>
      </c>
      <c r="DB23" s="17">
        <f>SUM(DB21:DB22)</f>
        <v>161.99299999999999</v>
      </c>
      <c r="DC23" s="17">
        <f>SUM(DC21:DC22)</f>
        <v>178.19230000000005</v>
      </c>
      <c r="DD23" s="33">
        <f>SUM(DD21:DD22)</f>
        <v>0</v>
      </c>
      <c r="DF23" s="29" t="s">
        <v>15</v>
      </c>
      <c r="DG23" s="17">
        <f>SUM(DG21:DG22)</f>
        <v>145.7937</v>
      </c>
      <c r="DH23" s="17">
        <f>SUM(DH21:DH22)</f>
        <v>161.99299999999999</v>
      </c>
      <c r="DI23" s="17">
        <f>SUM(DI21:DI22)</f>
        <v>178.19230000000005</v>
      </c>
      <c r="DJ23" s="33">
        <f>SUM(DJ21:DJ22)</f>
        <v>0</v>
      </c>
      <c r="DL23" s="29" t="s">
        <v>15</v>
      </c>
      <c r="DM23" s="17">
        <f>SUM(DM21:DM22)</f>
        <v>145.7937</v>
      </c>
      <c r="DN23" s="17">
        <f>SUM(DN21:DN22)</f>
        <v>161.99299999999999</v>
      </c>
      <c r="DO23" s="17">
        <f>SUM(DO21:DO22)</f>
        <v>178.19230000000005</v>
      </c>
      <c r="DP23" s="33">
        <f>SUM(DP21:DP22)</f>
        <v>0</v>
      </c>
      <c r="DR23" s="29" t="s">
        <v>15</v>
      </c>
      <c r="DS23" s="17">
        <f>SUM(DS21:DS22)</f>
        <v>145.7937</v>
      </c>
      <c r="DT23" s="17">
        <f>SUM(DT21:DT22)</f>
        <v>161.99299999999999</v>
      </c>
      <c r="DU23" s="17">
        <f>SUM(DU21:DU22)</f>
        <v>178.19230000000005</v>
      </c>
      <c r="DV23" s="33">
        <f>SUM(DV21:DV22)</f>
        <v>0</v>
      </c>
    </row>
    <row r="24" spans="2:126" ht="7.5" customHeight="1" thickBot="1">
      <c r="C24" s="2"/>
      <c r="D24" s="2"/>
      <c r="E24" s="2"/>
      <c r="F24" s="30"/>
      <c r="I24" s="2"/>
      <c r="J24" s="2"/>
      <c r="K24" s="2"/>
      <c r="L24" s="30"/>
      <c r="O24" s="2"/>
      <c r="P24" s="2"/>
      <c r="Q24" s="2"/>
      <c r="R24" s="30"/>
      <c r="U24" s="2"/>
      <c r="V24" s="2"/>
      <c r="W24" s="2"/>
      <c r="X24" s="30"/>
      <c r="AA24" s="2"/>
      <c r="AB24" s="2"/>
      <c r="AC24" s="2"/>
      <c r="AD24" s="30"/>
      <c r="AG24" s="2"/>
      <c r="AH24" s="2"/>
      <c r="AI24" s="2"/>
      <c r="AJ24" s="30"/>
      <c r="AM24" s="2"/>
      <c r="AN24" s="2"/>
      <c r="AO24" s="2"/>
      <c r="AP24" s="30"/>
      <c r="AS24" s="2"/>
      <c r="AT24" s="2"/>
      <c r="AU24" s="2"/>
      <c r="AV24" s="30"/>
      <c r="AY24" s="2"/>
      <c r="AZ24" s="2"/>
      <c r="BA24" s="2"/>
      <c r="BB24" s="30"/>
      <c r="BE24" s="2"/>
      <c r="BF24" s="2"/>
      <c r="BG24" s="2"/>
      <c r="BH24" s="30"/>
      <c r="BK24" s="2"/>
      <c r="BL24" s="2"/>
      <c r="BM24" s="2"/>
      <c r="BN24" s="30"/>
      <c r="BQ24" s="2"/>
      <c r="BR24" s="2"/>
      <c r="BS24" s="2"/>
      <c r="BT24" s="30"/>
      <c r="BW24" s="2"/>
      <c r="BX24" s="2"/>
      <c r="BY24" s="2"/>
      <c r="BZ24" s="30"/>
      <c r="CC24" s="2"/>
      <c r="CD24" s="2"/>
      <c r="CE24" s="2"/>
      <c r="CF24" s="30"/>
      <c r="CI24" s="2"/>
      <c r="CJ24" s="2"/>
      <c r="CK24" s="2"/>
      <c r="CL24" s="30"/>
      <c r="CO24" s="2"/>
      <c r="CP24" s="2"/>
      <c r="CQ24" s="2"/>
      <c r="CR24" s="30"/>
      <c r="CU24" s="2"/>
      <c r="CV24" s="2"/>
      <c r="CW24" s="2"/>
      <c r="CX24" s="30"/>
      <c r="DA24" s="2"/>
      <c r="DB24" s="2"/>
      <c r="DC24" s="2"/>
      <c r="DD24" s="30"/>
      <c r="DG24" s="2"/>
      <c r="DH24" s="2"/>
      <c r="DI24" s="2"/>
      <c r="DJ24" s="30"/>
      <c r="DM24" s="2"/>
      <c r="DN24" s="2"/>
      <c r="DO24" s="2"/>
      <c r="DP24" s="30"/>
      <c r="DS24" s="2"/>
      <c r="DT24" s="2"/>
      <c r="DU24" s="2"/>
      <c r="DV24" s="30"/>
    </row>
    <row r="25" spans="2:126" ht="26" thickBot="1">
      <c r="B25" s="5" t="s">
        <v>16</v>
      </c>
      <c r="C25" s="34">
        <f>D25*0.9</f>
        <v>20.655000000000001</v>
      </c>
      <c r="D25" s="34">
        <f>D48</f>
        <v>22.95</v>
      </c>
      <c r="E25" s="34">
        <f>D25*1.1</f>
        <v>25.245000000000001</v>
      </c>
      <c r="F25" s="35">
        <v>0</v>
      </c>
      <c r="H25" s="5" t="s">
        <v>16</v>
      </c>
      <c r="I25" s="34">
        <f>J25*0.9</f>
        <v>20.655000000000001</v>
      </c>
      <c r="J25" s="34">
        <f>J48</f>
        <v>22.95</v>
      </c>
      <c r="K25" s="34">
        <f>J25*1.1</f>
        <v>25.245000000000001</v>
      </c>
      <c r="L25" s="35">
        <v>0</v>
      </c>
      <c r="N25" s="5" t="s">
        <v>16</v>
      </c>
      <c r="O25" s="34">
        <f>P25*0.9</f>
        <v>20.655000000000001</v>
      </c>
      <c r="P25" s="34">
        <f>P48</f>
        <v>22.95</v>
      </c>
      <c r="Q25" s="34">
        <f>P25*1.1</f>
        <v>25.245000000000001</v>
      </c>
      <c r="R25" s="35">
        <v>0</v>
      </c>
      <c r="T25" s="5" t="s">
        <v>16</v>
      </c>
      <c r="U25" s="34">
        <f>V25*0.9</f>
        <v>20.655000000000001</v>
      </c>
      <c r="V25" s="34">
        <f>V48</f>
        <v>22.95</v>
      </c>
      <c r="W25" s="34">
        <f>V25*1.1</f>
        <v>25.245000000000001</v>
      </c>
      <c r="X25" s="35">
        <v>0</v>
      </c>
      <c r="Z25" s="5" t="s">
        <v>16</v>
      </c>
      <c r="AA25" s="34">
        <f>AB25*0.9</f>
        <v>20.655000000000001</v>
      </c>
      <c r="AB25" s="34">
        <f>AB48</f>
        <v>22.95</v>
      </c>
      <c r="AC25" s="34">
        <f>AB25*1.1</f>
        <v>25.245000000000001</v>
      </c>
      <c r="AD25" s="35">
        <v>0</v>
      </c>
      <c r="AF25" s="5" t="s">
        <v>16</v>
      </c>
      <c r="AG25" s="34">
        <f>AH25*0.9</f>
        <v>20.655000000000001</v>
      </c>
      <c r="AH25" s="34">
        <f>AH48</f>
        <v>22.95</v>
      </c>
      <c r="AI25" s="34">
        <f>AH25*1.1</f>
        <v>25.245000000000001</v>
      </c>
      <c r="AJ25" s="35">
        <v>0</v>
      </c>
      <c r="AL25" s="5" t="s">
        <v>16</v>
      </c>
      <c r="AM25" s="34">
        <f>AN25*0.9</f>
        <v>20.655000000000001</v>
      </c>
      <c r="AN25" s="34">
        <f>AN48</f>
        <v>22.95</v>
      </c>
      <c r="AO25" s="34">
        <f>AN25*1.1</f>
        <v>25.245000000000001</v>
      </c>
      <c r="AP25" s="35">
        <v>0</v>
      </c>
      <c r="AR25" s="5" t="s">
        <v>16</v>
      </c>
      <c r="AS25" s="34">
        <f>AT25*0.9</f>
        <v>20.655000000000001</v>
      </c>
      <c r="AT25" s="34">
        <f>AT48</f>
        <v>22.95</v>
      </c>
      <c r="AU25" s="34">
        <f>AT25*1.1</f>
        <v>25.245000000000001</v>
      </c>
      <c r="AV25" s="35">
        <v>0</v>
      </c>
      <c r="AX25" s="5" t="s">
        <v>16</v>
      </c>
      <c r="AY25" s="34">
        <f>AZ25*0.9</f>
        <v>20.655000000000001</v>
      </c>
      <c r="AZ25" s="34">
        <f>AZ48</f>
        <v>22.95</v>
      </c>
      <c r="BA25" s="34">
        <f>AZ25*1.1</f>
        <v>25.245000000000001</v>
      </c>
      <c r="BB25" s="35">
        <v>0</v>
      </c>
      <c r="BD25" s="5" t="s">
        <v>16</v>
      </c>
      <c r="BE25" s="34">
        <f>BF25*0.9</f>
        <v>20.655000000000001</v>
      </c>
      <c r="BF25" s="34">
        <f>BF48</f>
        <v>22.95</v>
      </c>
      <c r="BG25" s="34">
        <f>BF25*1.1</f>
        <v>25.245000000000001</v>
      </c>
      <c r="BH25" s="35">
        <v>0</v>
      </c>
      <c r="BJ25" s="5" t="s">
        <v>16</v>
      </c>
      <c r="BK25" s="34">
        <f>BL25*0.9</f>
        <v>20.655000000000001</v>
      </c>
      <c r="BL25" s="34">
        <f>BL48</f>
        <v>22.95</v>
      </c>
      <c r="BM25" s="34">
        <f>BL25*1.1</f>
        <v>25.245000000000001</v>
      </c>
      <c r="BN25" s="35">
        <v>0</v>
      </c>
      <c r="BP25" s="5" t="s">
        <v>16</v>
      </c>
      <c r="BQ25" s="34">
        <f>BR25*0.9</f>
        <v>20.655000000000001</v>
      </c>
      <c r="BR25" s="34">
        <f>BR48</f>
        <v>22.95</v>
      </c>
      <c r="BS25" s="34">
        <f>BR25*1.1</f>
        <v>25.245000000000001</v>
      </c>
      <c r="BT25" s="35">
        <v>0</v>
      </c>
      <c r="BV25" s="5" t="s">
        <v>16</v>
      </c>
      <c r="BW25" s="34">
        <f>BX25*0.9</f>
        <v>20.655000000000001</v>
      </c>
      <c r="BX25" s="34">
        <f>BX48</f>
        <v>22.95</v>
      </c>
      <c r="BY25" s="34">
        <f>BX25*1.1</f>
        <v>25.245000000000001</v>
      </c>
      <c r="BZ25" s="35">
        <v>0</v>
      </c>
      <c r="CB25" s="5" t="s">
        <v>16</v>
      </c>
      <c r="CC25" s="34">
        <f>CD25*0.9</f>
        <v>20.655000000000001</v>
      </c>
      <c r="CD25" s="34">
        <f>CD48</f>
        <v>22.95</v>
      </c>
      <c r="CE25" s="34">
        <f>CD25*1.1</f>
        <v>25.245000000000001</v>
      </c>
      <c r="CF25" s="35">
        <v>0</v>
      </c>
      <c r="CH25" s="5" t="s">
        <v>16</v>
      </c>
      <c r="CI25" s="34">
        <f>CJ25*0.9</f>
        <v>20.655000000000001</v>
      </c>
      <c r="CJ25" s="34">
        <f>CJ48</f>
        <v>22.95</v>
      </c>
      <c r="CK25" s="34">
        <f>CJ25*1.1</f>
        <v>25.245000000000001</v>
      </c>
      <c r="CL25" s="35">
        <v>0</v>
      </c>
      <c r="CN25" s="5" t="s">
        <v>16</v>
      </c>
      <c r="CO25" s="34">
        <f>CP25*0.9</f>
        <v>20.655000000000001</v>
      </c>
      <c r="CP25" s="34">
        <f>CP48</f>
        <v>22.95</v>
      </c>
      <c r="CQ25" s="34">
        <f>CP25*1.1</f>
        <v>25.245000000000001</v>
      </c>
      <c r="CR25" s="35">
        <v>0</v>
      </c>
      <c r="CT25" s="5" t="s">
        <v>16</v>
      </c>
      <c r="CU25" s="34">
        <f>CV25*0.9</f>
        <v>20.655000000000001</v>
      </c>
      <c r="CV25" s="34">
        <f>CV48</f>
        <v>22.95</v>
      </c>
      <c r="CW25" s="34">
        <f>CV25*1.1</f>
        <v>25.245000000000001</v>
      </c>
      <c r="CX25" s="35">
        <v>0</v>
      </c>
      <c r="CZ25" s="5" t="s">
        <v>16</v>
      </c>
      <c r="DA25" s="34">
        <f>DB25*0.9</f>
        <v>20.655000000000001</v>
      </c>
      <c r="DB25" s="34">
        <f>DB48</f>
        <v>22.95</v>
      </c>
      <c r="DC25" s="34">
        <f>DB25*1.1</f>
        <v>25.245000000000001</v>
      </c>
      <c r="DD25" s="35">
        <v>0</v>
      </c>
      <c r="DF25" s="5" t="s">
        <v>16</v>
      </c>
      <c r="DG25" s="34">
        <f>DH25*0.9</f>
        <v>20.655000000000001</v>
      </c>
      <c r="DH25" s="34">
        <f>DH48</f>
        <v>22.95</v>
      </c>
      <c r="DI25" s="34">
        <f>DH25*1.1</f>
        <v>25.245000000000001</v>
      </c>
      <c r="DJ25" s="35">
        <v>0</v>
      </c>
      <c r="DL25" s="5" t="s">
        <v>16</v>
      </c>
      <c r="DM25" s="34">
        <f>DN25*0.9</f>
        <v>20.655000000000001</v>
      </c>
      <c r="DN25" s="34">
        <f>DN48</f>
        <v>22.95</v>
      </c>
      <c r="DO25" s="34">
        <f>DN25*1.1</f>
        <v>25.245000000000001</v>
      </c>
      <c r="DP25" s="35">
        <v>0</v>
      </c>
      <c r="DR25" s="5" t="s">
        <v>16</v>
      </c>
      <c r="DS25" s="34">
        <f>DT25*0.9</f>
        <v>20.655000000000001</v>
      </c>
      <c r="DT25" s="34">
        <f>DT48</f>
        <v>22.95</v>
      </c>
      <c r="DU25" s="34">
        <f>DT25*1.1</f>
        <v>25.245000000000001</v>
      </c>
      <c r="DV25" s="35">
        <v>0</v>
      </c>
    </row>
    <row r="26" spans="2:126" ht="6" customHeight="1" thickBot="1"/>
    <row r="27" spans="2:126" ht="26" thickBot="1">
      <c r="B27" s="6" t="s">
        <v>20</v>
      </c>
      <c r="C27" s="36">
        <f>C17+C23+C25</f>
        <v>513.16127999999992</v>
      </c>
      <c r="D27" s="36">
        <f>D17+D23+D25</f>
        <v>570.17920000000004</v>
      </c>
      <c r="E27" s="36">
        <f>E17+E23+E25</f>
        <v>627.19712000000015</v>
      </c>
      <c r="F27" s="37">
        <f>F17+F23+F25</f>
        <v>0</v>
      </c>
      <c r="H27" s="6" t="s">
        <v>20</v>
      </c>
      <c r="I27" s="36">
        <f>I17+I23+I25</f>
        <v>460.14885000000004</v>
      </c>
      <c r="J27" s="36">
        <f>J17+J23+J25</f>
        <v>511.27649999999994</v>
      </c>
      <c r="K27" s="36">
        <f>K17+K23+K25</f>
        <v>562.40415000000019</v>
      </c>
      <c r="L27" s="37">
        <f>L17+L23+L25</f>
        <v>0</v>
      </c>
      <c r="N27" s="6" t="s">
        <v>20</v>
      </c>
      <c r="O27" s="36">
        <f>O17+O23+O25</f>
        <v>408.56552999999997</v>
      </c>
      <c r="P27" s="36">
        <f>P17+P23+P25</f>
        <v>453.96169999999995</v>
      </c>
      <c r="Q27" s="36">
        <f>Q17+Q23+Q25</f>
        <v>499.35787000000016</v>
      </c>
      <c r="R27" s="37">
        <f>R17+R23+R25</f>
        <v>0</v>
      </c>
      <c r="T27" s="6" t="s">
        <v>20</v>
      </c>
      <c r="U27" s="36">
        <f>U17+U23+U25</f>
        <v>413.67672000000005</v>
      </c>
      <c r="V27" s="36">
        <f>V17+V23+V25</f>
        <v>459.64080000000001</v>
      </c>
      <c r="W27" s="36">
        <f>W17+W23+W25</f>
        <v>505.60488000000015</v>
      </c>
      <c r="X27" s="37">
        <f>X17+X23+X25</f>
        <v>0</v>
      </c>
      <c r="Z27" s="6" t="s">
        <v>20</v>
      </c>
      <c r="AA27" s="36">
        <f>AA17+AA23+AA25</f>
        <v>633.99689999999998</v>
      </c>
      <c r="AB27" s="36">
        <f>AB17+AB23+AB25</f>
        <v>704.44100000000003</v>
      </c>
      <c r="AC27" s="36">
        <f>AC17+AC23+AC25</f>
        <v>774.88510000000019</v>
      </c>
      <c r="AD27" s="37">
        <f>AD17+AD23+AD25</f>
        <v>0</v>
      </c>
      <c r="AF27" s="6" t="s">
        <v>20</v>
      </c>
      <c r="AG27" s="36">
        <f>AG17+AG23+AG25</f>
        <v>417.76209000000006</v>
      </c>
      <c r="AH27" s="36">
        <f>AH17+AH23+AH25</f>
        <v>464.18009999999998</v>
      </c>
      <c r="AI27" s="36">
        <f>AI17+AI23+AI25</f>
        <v>510.59811000000008</v>
      </c>
      <c r="AJ27" s="37">
        <f>AJ17+AJ23+AJ25</f>
        <v>0</v>
      </c>
      <c r="AL27" s="6" t="s">
        <v>20</v>
      </c>
      <c r="AM27" s="36">
        <f>AM17+AM23+AM25</f>
        <v>423.72970100999999</v>
      </c>
      <c r="AN27" s="36">
        <f>AN17+AN23+AN25</f>
        <v>470.8107789</v>
      </c>
      <c r="AO27" s="36">
        <f>AO17+AO23+AO25</f>
        <v>517.89185679000013</v>
      </c>
      <c r="AP27" s="37">
        <f>AP17+AP23+AP25</f>
        <v>0</v>
      </c>
      <c r="AR27" s="6" t="s">
        <v>20</v>
      </c>
      <c r="AS27" s="36">
        <f>AS17+AS23+AS25</f>
        <v>490.23648000000003</v>
      </c>
      <c r="AT27" s="36">
        <f>AT17+AT23+AT25</f>
        <v>544.70720000000006</v>
      </c>
      <c r="AU27" s="36">
        <f>AU17+AU23+AU25</f>
        <v>599.1779200000002</v>
      </c>
      <c r="AV27" s="37">
        <f>AV17+AV23+AV25</f>
        <v>0</v>
      </c>
      <c r="AX27" s="6" t="s">
        <v>20</v>
      </c>
      <c r="AY27" s="36">
        <f>AY17+AY23+AY25</f>
        <v>442.33704</v>
      </c>
      <c r="AZ27" s="36">
        <f>AZ17+AZ23+AZ25</f>
        <v>491.48559999999998</v>
      </c>
      <c r="BA27" s="36">
        <f>BA17+BA23+BA25</f>
        <v>540.63416000000018</v>
      </c>
      <c r="BB27" s="37">
        <f>BB17+BB23+BB25</f>
        <v>0</v>
      </c>
      <c r="BD27" s="6" t="s">
        <v>20</v>
      </c>
      <c r="BE27" s="36">
        <f>BE17+BE23+BE25</f>
        <v>424.75653</v>
      </c>
      <c r="BF27" s="36">
        <f>BF17+BF23+BF25</f>
        <v>471.95170000000002</v>
      </c>
      <c r="BG27" s="36">
        <f>BG17+BG23+BG25</f>
        <v>519.14687000000004</v>
      </c>
      <c r="BH27" s="37">
        <f>BH17+BH23+BH25</f>
        <v>0</v>
      </c>
      <c r="BJ27" s="6" t="s">
        <v>20</v>
      </c>
      <c r="BK27" s="36">
        <f>BK17+BK23+BK25</f>
        <v>460.79802000000007</v>
      </c>
      <c r="BL27" s="36">
        <f>BL17+BL23+BL25</f>
        <v>511.99779999999998</v>
      </c>
      <c r="BM27" s="36">
        <f>BM17+BM23+BM25</f>
        <v>563.19758000000013</v>
      </c>
      <c r="BN27" s="37">
        <f>BN17+BN23+BN25</f>
        <v>0</v>
      </c>
      <c r="BP27" s="6" t="s">
        <v>20</v>
      </c>
      <c r="BQ27" s="36">
        <f>BQ17+BQ23+BQ25</f>
        <v>462.87450000000001</v>
      </c>
      <c r="BR27" s="36">
        <f>BR17+BR23+BR25</f>
        <v>514.30499999999995</v>
      </c>
      <c r="BS27" s="36">
        <f>BS17+BS23+BS25</f>
        <v>565.73550000000012</v>
      </c>
      <c r="BT27" s="37">
        <f>BT17+BT23+BT25</f>
        <v>0</v>
      </c>
      <c r="BV27" s="6" t="s">
        <v>20</v>
      </c>
      <c r="BW27" s="36">
        <f>BW17+BW23+BW25</f>
        <v>404.85365999999999</v>
      </c>
      <c r="BX27" s="36">
        <f>BX17+BX23+BX25</f>
        <v>449.8374</v>
      </c>
      <c r="BY27" s="36">
        <f>BY17+BY23+BY25</f>
        <v>494.82114000000007</v>
      </c>
      <c r="BZ27" s="37">
        <f>BZ17+BZ23+BZ25</f>
        <v>0</v>
      </c>
      <c r="CB27" s="6" t="s">
        <v>20</v>
      </c>
      <c r="CC27" s="36">
        <f>CC17+CC23+CC25</f>
        <v>432.61370999999997</v>
      </c>
      <c r="CD27" s="36">
        <f>CD17+CD23+CD25</f>
        <v>480.68189999999993</v>
      </c>
      <c r="CE27" s="36">
        <f>CE17+CE23+CE25</f>
        <v>528.75009</v>
      </c>
      <c r="CF27" s="37">
        <f>CF17+CF23+CF25</f>
        <v>0</v>
      </c>
      <c r="CH27" s="6" t="s">
        <v>20</v>
      </c>
      <c r="CI27" s="36">
        <f>CI17+CI23+CI25</f>
        <v>389.05873559999998</v>
      </c>
      <c r="CJ27" s="36">
        <f>CJ17+CJ23+CJ25</f>
        <v>432.28748399999995</v>
      </c>
      <c r="CK27" s="36">
        <f>CK17+CK23+CK25</f>
        <v>475.51623240000009</v>
      </c>
      <c r="CL27" s="37">
        <f>CL17+CL23+CL25</f>
        <v>0</v>
      </c>
      <c r="CN27" s="6" t="s">
        <v>20</v>
      </c>
      <c r="CO27" s="36">
        <f>CO17+CO23+CO25</f>
        <v>410.78841120000004</v>
      </c>
      <c r="CP27" s="36">
        <f>CP17+CP23+CP25</f>
        <v>456.43156799999997</v>
      </c>
      <c r="CQ27" s="36">
        <f>CQ17+CQ23+CQ25</f>
        <v>502.07472480000013</v>
      </c>
      <c r="CR27" s="37">
        <f>CR17+CR23+CR25</f>
        <v>0</v>
      </c>
      <c r="CT27" s="6" t="s">
        <v>20</v>
      </c>
      <c r="CU27" s="36">
        <f>CU17+CU23+CU25</f>
        <v>409.01333399999999</v>
      </c>
      <c r="CV27" s="36">
        <f>CV17+CV23+CV25</f>
        <v>454.45925999999997</v>
      </c>
      <c r="CW27" s="36">
        <f>CW17+CW23+CW25</f>
        <v>499.90518600000013</v>
      </c>
      <c r="CX27" s="37">
        <f>CX17+CX23+CX25</f>
        <v>0</v>
      </c>
      <c r="CZ27" s="6" t="s">
        <v>20</v>
      </c>
      <c r="DA27" s="36">
        <f>DA17+DA23+DA25</f>
        <v>430.78248899999994</v>
      </c>
      <c r="DB27" s="36">
        <f>DB17+DB23+DB25</f>
        <v>478.64720999999997</v>
      </c>
      <c r="DC27" s="36">
        <f>DC17+DC23+DC25</f>
        <v>526.511931</v>
      </c>
      <c r="DD27" s="37">
        <f>DD17+DD23+DD25</f>
        <v>0</v>
      </c>
      <c r="DF27" s="6" t="s">
        <v>20</v>
      </c>
      <c r="DG27" s="36">
        <f>DG17+DG23+DG25</f>
        <v>440.10976499999992</v>
      </c>
      <c r="DH27" s="36">
        <f>DH17+DH23+DH25</f>
        <v>489.01084999999995</v>
      </c>
      <c r="DI27" s="36">
        <f>DI17+DI23+DI25</f>
        <v>537.91193500000008</v>
      </c>
      <c r="DJ27" s="37">
        <f>DJ17+DJ23+DJ25</f>
        <v>0</v>
      </c>
      <c r="DL27" s="6" t="s">
        <v>20</v>
      </c>
      <c r="DM27" s="36">
        <f>DM17+DM23+DM25</f>
        <v>403.72904519999997</v>
      </c>
      <c r="DN27" s="36">
        <f>DN17+DN23+DN25</f>
        <v>448.58782799999994</v>
      </c>
      <c r="DO27" s="36">
        <f>DO17+DO23+DO25</f>
        <v>493.44661080000009</v>
      </c>
      <c r="DP27" s="37">
        <f>DP17+DP23+DP25</f>
        <v>0</v>
      </c>
      <c r="DR27" s="6" t="s">
        <v>20</v>
      </c>
      <c r="DS27" s="36">
        <f>DS17+DS23+DS25</f>
        <v>392.52079079999999</v>
      </c>
      <c r="DT27" s="36">
        <f>DT17+DT23+DT25</f>
        <v>436.13421199999999</v>
      </c>
      <c r="DU27" s="36">
        <f>DU17+DU23+DU25</f>
        <v>479.7476332</v>
      </c>
      <c r="DV27" s="37">
        <f>DV17+DV23+DV25</f>
        <v>0</v>
      </c>
    </row>
    <row r="28" spans="2:126" s="160" customFormat="1" ht="21">
      <c r="B28" s="173" t="s">
        <v>84</v>
      </c>
      <c r="C28" s="173"/>
      <c r="D28" s="173"/>
      <c r="E28" s="173"/>
      <c r="F28" s="173"/>
      <c r="H28" s="173" t="s">
        <v>84</v>
      </c>
      <c r="I28" s="173"/>
      <c r="J28" s="173"/>
      <c r="K28" s="173"/>
      <c r="L28" s="173"/>
      <c r="N28" s="173" t="s">
        <v>84</v>
      </c>
      <c r="O28" s="173"/>
      <c r="P28" s="173"/>
      <c r="Q28" s="173"/>
      <c r="R28" s="173"/>
      <c r="T28" s="173" t="s">
        <v>84</v>
      </c>
      <c r="U28" s="173"/>
      <c r="V28" s="173"/>
      <c r="W28" s="173"/>
      <c r="X28" s="173"/>
      <c r="Z28" s="173" t="s">
        <v>84</v>
      </c>
      <c r="AA28" s="173"/>
      <c r="AB28" s="173"/>
      <c r="AC28" s="173"/>
      <c r="AD28" s="173"/>
      <c r="AF28" s="173" t="s">
        <v>84</v>
      </c>
      <c r="AG28" s="173"/>
      <c r="AH28" s="173"/>
      <c r="AI28" s="173"/>
      <c r="AJ28" s="173"/>
      <c r="AL28" s="173" t="s">
        <v>84</v>
      </c>
      <c r="AM28" s="173"/>
      <c r="AN28" s="173"/>
      <c r="AO28" s="173"/>
      <c r="AP28" s="173"/>
      <c r="AR28" s="173" t="s">
        <v>84</v>
      </c>
      <c r="AS28" s="173"/>
      <c r="AT28" s="173"/>
      <c r="AU28" s="173"/>
      <c r="AV28" s="173"/>
      <c r="AX28" s="173" t="s">
        <v>84</v>
      </c>
      <c r="AY28" s="173"/>
      <c r="AZ28" s="173"/>
      <c r="BA28" s="173"/>
      <c r="BB28" s="173"/>
      <c r="BD28" s="173" t="s">
        <v>84</v>
      </c>
      <c r="BE28" s="173"/>
      <c r="BF28" s="173"/>
      <c r="BG28" s="173"/>
      <c r="BH28" s="173"/>
      <c r="BJ28" s="173" t="s">
        <v>84</v>
      </c>
      <c r="BK28" s="173"/>
      <c r="BL28" s="173"/>
      <c r="BM28" s="173"/>
      <c r="BN28" s="173"/>
      <c r="BP28" s="173" t="s">
        <v>84</v>
      </c>
      <c r="BQ28" s="173"/>
      <c r="BR28" s="173"/>
      <c r="BS28" s="173"/>
      <c r="BT28" s="173"/>
      <c r="BV28" s="173" t="s">
        <v>84</v>
      </c>
      <c r="BW28" s="173"/>
      <c r="BX28" s="173"/>
      <c r="BY28" s="173"/>
      <c r="BZ28" s="173"/>
      <c r="CB28" s="173" t="s">
        <v>84</v>
      </c>
      <c r="CC28" s="173"/>
      <c r="CD28" s="173"/>
      <c r="CE28" s="173"/>
      <c r="CF28" s="173"/>
      <c r="CH28" s="173" t="s">
        <v>84</v>
      </c>
      <c r="CI28" s="173"/>
      <c r="CJ28" s="173"/>
      <c r="CK28" s="173"/>
      <c r="CL28" s="173"/>
      <c r="CN28" s="173" t="s">
        <v>84</v>
      </c>
      <c r="CO28" s="173"/>
      <c r="CP28" s="173"/>
      <c r="CQ28" s="173"/>
      <c r="CR28" s="173"/>
      <c r="CT28" s="173" t="s">
        <v>84</v>
      </c>
      <c r="CU28" s="173"/>
      <c r="CV28" s="173"/>
      <c r="CW28" s="173"/>
      <c r="CX28" s="173"/>
      <c r="CZ28" s="173" t="s">
        <v>84</v>
      </c>
      <c r="DA28" s="173"/>
      <c r="DB28" s="173"/>
      <c r="DC28" s="173"/>
      <c r="DD28" s="173"/>
      <c r="DF28" s="173" t="s">
        <v>84</v>
      </c>
      <c r="DG28" s="173"/>
      <c r="DH28" s="173"/>
      <c r="DI28" s="173"/>
      <c r="DJ28" s="173"/>
      <c r="DL28" s="173" t="s">
        <v>84</v>
      </c>
      <c r="DM28" s="173"/>
      <c r="DN28" s="173"/>
      <c r="DO28" s="173"/>
      <c r="DP28" s="173"/>
      <c r="DR28" s="173" t="s">
        <v>84</v>
      </c>
      <c r="DS28" s="173"/>
      <c r="DT28" s="173"/>
      <c r="DU28" s="173"/>
      <c r="DV28" s="173"/>
    </row>
    <row r="29" spans="2:126" s="160" customFormat="1" ht="21">
      <c r="B29" s="173" t="s">
        <v>85</v>
      </c>
      <c r="C29" s="174"/>
      <c r="D29" s="174"/>
      <c r="E29" s="174"/>
      <c r="F29" s="174"/>
      <c r="H29" s="173" t="s">
        <v>85</v>
      </c>
      <c r="I29" s="174"/>
      <c r="J29" s="174"/>
      <c r="K29" s="174"/>
      <c r="L29" s="174"/>
      <c r="N29" s="173" t="s">
        <v>85</v>
      </c>
      <c r="O29" s="174"/>
      <c r="P29" s="174"/>
      <c r="Q29" s="174"/>
      <c r="R29" s="174"/>
      <c r="T29" s="173" t="s">
        <v>85</v>
      </c>
      <c r="U29" s="174"/>
      <c r="V29" s="174"/>
      <c r="W29" s="174"/>
      <c r="X29" s="174"/>
      <c r="Z29" s="173" t="s">
        <v>85</v>
      </c>
      <c r="AA29" s="174"/>
      <c r="AB29" s="174"/>
      <c r="AC29" s="174"/>
      <c r="AD29" s="174"/>
      <c r="AF29" s="173" t="s">
        <v>85</v>
      </c>
      <c r="AG29" s="174"/>
      <c r="AH29" s="174"/>
      <c r="AI29" s="174"/>
      <c r="AJ29" s="174"/>
      <c r="AL29" s="173" t="s">
        <v>85</v>
      </c>
      <c r="AM29" s="174"/>
      <c r="AN29" s="174"/>
      <c r="AO29" s="174"/>
      <c r="AP29" s="174"/>
      <c r="AR29" s="173" t="s">
        <v>85</v>
      </c>
      <c r="AS29" s="174"/>
      <c r="AT29" s="174"/>
      <c r="AU29" s="174"/>
      <c r="AV29" s="174"/>
      <c r="AX29" s="173" t="s">
        <v>85</v>
      </c>
      <c r="AY29" s="174"/>
      <c r="AZ29" s="174"/>
      <c r="BA29" s="174"/>
      <c r="BB29" s="174"/>
      <c r="BD29" s="173" t="s">
        <v>85</v>
      </c>
      <c r="BE29" s="174"/>
      <c r="BF29" s="174"/>
      <c r="BG29" s="174"/>
      <c r="BH29" s="174"/>
      <c r="BJ29" s="173" t="s">
        <v>85</v>
      </c>
      <c r="BK29" s="174"/>
      <c r="BL29" s="174"/>
      <c r="BM29" s="174"/>
      <c r="BN29" s="174"/>
      <c r="BP29" s="173" t="s">
        <v>85</v>
      </c>
      <c r="BQ29" s="174"/>
      <c r="BR29" s="174"/>
      <c r="BS29" s="174"/>
      <c r="BT29" s="174"/>
      <c r="BV29" s="173" t="s">
        <v>85</v>
      </c>
      <c r="BW29" s="174"/>
      <c r="BX29" s="174"/>
      <c r="BY29" s="174"/>
      <c r="BZ29" s="174"/>
      <c r="CB29" s="173" t="s">
        <v>85</v>
      </c>
      <c r="CC29" s="174"/>
      <c r="CD29" s="174"/>
      <c r="CE29" s="174"/>
      <c r="CF29" s="174"/>
      <c r="CH29" s="173" t="s">
        <v>85</v>
      </c>
      <c r="CI29" s="174"/>
      <c r="CJ29" s="174"/>
      <c r="CK29" s="174"/>
      <c r="CL29" s="174"/>
      <c r="CN29" s="173" t="s">
        <v>85</v>
      </c>
      <c r="CO29" s="174"/>
      <c r="CP29" s="174"/>
      <c r="CQ29" s="174"/>
      <c r="CR29" s="174"/>
      <c r="CT29" s="173" t="s">
        <v>85</v>
      </c>
      <c r="CU29" s="174"/>
      <c r="CV29" s="174"/>
      <c r="CW29" s="174"/>
      <c r="CX29" s="174"/>
      <c r="CZ29" s="173" t="s">
        <v>85</v>
      </c>
      <c r="DA29" s="174"/>
      <c r="DB29" s="174"/>
      <c r="DC29" s="174"/>
      <c r="DD29" s="174"/>
      <c r="DF29" s="173" t="s">
        <v>85</v>
      </c>
      <c r="DG29" s="174"/>
      <c r="DH29" s="174"/>
      <c r="DI29" s="174"/>
      <c r="DJ29" s="174"/>
      <c r="DL29" s="173" t="s">
        <v>85</v>
      </c>
      <c r="DM29" s="174"/>
      <c r="DN29" s="174"/>
      <c r="DO29" s="174"/>
      <c r="DP29" s="174"/>
      <c r="DR29" s="173" t="s">
        <v>85</v>
      </c>
      <c r="DS29" s="174"/>
      <c r="DT29" s="174"/>
      <c r="DU29" s="174"/>
      <c r="DV29" s="174"/>
    </row>
    <row r="30" spans="2:126">
      <c r="B30" s="175"/>
      <c r="C30" s="175"/>
      <c r="D30" s="175"/>
      <c r="E30" s="175"/>
      <c r="F30" s="175"/>
      <c r="H30" s="175"/>
      <c r="I30" s="175"/>
      <c r="J30" s="175"/>
      <c r="K30" s="175"/>
      <c r="L30" s="175"/>
      <c r="N30" s="175"/>
      <c r="O30" s="175"/>
      <c r="P30" s="175"/>
      <c r="Q30" s="175"/>
      <c r="R30" s="175"/>
      <c r="T30" s="175"/>
      <c r="U30" s="175"/>
      <c r="V30" s="175"/>
      <c r="W30" s="175"/>
      <c r="X30" s="175"/>
      <c r="Z30" s="175"/>
      <c r="AA30" s="175"/>
      <c r="AB30" s="175"/>
      <c r="AC30" s="175"/>
      <c r="AD30" s="175"/>
      <c r="AF30" s="175"/>
      <c r="AG30" s="175"/>
      <c r="AH30" s="175"/>
      <c r="AI30" s="175"/>
      <c r="AJ30" s="175"/>
      <c r="AL30" s="175"/>
      <c r="AM30" s="175"/>
      <c r="AN30" s="175"/>
      <c r="AO30" s="175"/>
      <c r="AP30" s="175"/>
      <c r="AR30" s="175"/>
      <c r="AS30" s="175"/>
      <c r="AT30" s="175"/>
      <c r="AU30" s="175"/>
      <c r="AV30" s="175"/>
      <c r="AX30" s="175"/>
      <c r="AY30" s="175"/>
      <c r="AZ30" s="175"/>
      <c r="BA30" s="175"/>
      <c r="BB30" s="175"/>
      <c r="BD30" s="175"/>
      <c r="BE30" s="175"/>
      <c r="BF30" s="175"/>
      <c r="BG30" s="175"/>
      <c r="BH30" s="175"/>
      <c r="BJ30" s="175"/>
      <c r="BK30" s="175"/>
      <c r="BL30" s="175"/>
      <c r="BM30" s="175"/>
      <c r="BN30" s="175"/>
      <c r="BP30" s="175"/>
      <c r="BQ30" s="175"/>
      <c r="BR30" s="175"/>
      <c r="BS30" s="175"/>
      <c r="BT30" s="175"/>
      <c r="BV30" s="175"/>
      <c r="BW30" s="175"/>
      <c r="BX30" s="175"/>
      <c r="BY30" s="175"/>
      <c r="BZ30" s="175"/>
      <c r="CB30" s="175"/>
      <c r="CC30" s="175"/>
      <c r="CD30" s="175"/>
      <c r="CE30" s="175"/>
      <c r="CF30" s="175"/>
      <c r="CH30" s="175"/>
      <c r="CI30" s="175"/>
      <c r="CJ30" s="175"/>
      <c r="CK30" s="175"/>
      <c r="CL30" s="175"/>
      <c r="CN30" s="175"/>
      <c r="CO30" s="175"/>
      <c r="CP30" s="175"/>
      <c r="CQ30" s="175"/>
      <c r="CR30" s="175"/>
      <c r="CT30" s="175"/>
      <c r="CU30" s="175"/>
      <c r="CV30" s="175"/>
      <c r="CW30" s="175"/>
      <c r="CX30" s="175"/>
      <c r="CZ30" s="175"/>
      <c r="DA30" s="175"/>
      <c r="DB30" s="175"/>
      <c r="DC30" s="175"/>
      <c r="DD30" s="175"/>
      <c r="DF30" s="175"/>
      <c r="DG30" s="175"/>
      <c r="DH30" s="175"/>
      <c r="DI30" s="175"/>
      <c r="DJ30" s="175"/>
      <c r="DL30" s="175"/>
      <c r="DM30" s="175"/>
      <c r="DN30" s="175"/>
      <c r="DO30" s="175"/>
      <c r="DP30" s="175"/>
      <c r="DR30" s="175"/>
      <c r="DS30" s="175"/>
      <c r="DT30" s="175"/>
      <c r="DU30" s="175"/>
      <c r="DV30" s="175"/>
    </row>
    <row r="31" spans="2:126">
      <c r="B31" s="133"/>
      <c r="C31" s="133"/>
      <c r="D31" s="133"/>
      <c r="E31" s="133"/>
      <c r="F31" s="133"/>
      <c r="H31" s="133"/>
      <c r="I31" s="133"/>
      <c r="J31" s="133"/>
      <c r="K31" s="133"/>
      <c r="L31" s="133"/>
      <c r="N31" s="133"/>
      <c r="O31" s="133"/>
      <c r="P31" s="133"/>
      <c r="Q31" s="133"/>
      <c r="R31" s="133"/>
      <c r="T31" s="133"/>
      <c r="U31" s="133"/>
      <c r="V31" s="133"/>
      <c r="W31" s="133"/>
      <c r="X31" s="133"/>
      <c r="Z31" s="133"/>
      <c r="AA31" s="133"/>
      <c r="AB31" s="133"/>
      <c r="AC31" s="133"/>
      <c r="AD31" s="133"/>
      <c r="AF31" s="133"/>
      <c r="AG31" s="133"/>
      <c r="AH31" s="133"/>
      <c r="AI31" s="133"/>
      <c r="AJ31" s="133"/>
      <c r="AL31" s="133"/>
      <c r="AM31" s="133"/>
      <c r="AN31" s="133"/>
      <c r="AO31" s="133"/>
      <c r="AP31" s="133"/>
      <c r="AR31" s="133"/>
      <c r="AS31" s="133"/>
      <c r="AT31" s="133"/>
      <c r="AU31" s="133"/>
      <c r="AV31" s="133"/>
      <c r="AX31" s="133"/>
      <c r="AY31" s="133"/>
      <c r="AZ31" s="133"/>
      <c r="BA31" s="133"/>
      <c r="BB31" s="133"/>
      <c r="BD31" s="133"/>
      <c r="BE31" s="133"/>
      <c r="BF31" s="133"/>
      <c r="BG31" s="133"/>
      <c r="BH31" s="133"/>
      <c r="BJ31" s="133"/>
      <c r="BK31" s="133"/>
      <c r="BL31" s="133"/>
      <c r="BM31" s="133"/>
      <c r="BN31" s="133"/>
      <c r="BP31" s="133"/>
      <c r="BQ31" s="133"/>
      <c r="BR31" s="133"/>
      <c r="BS31" s="133"/>
      <c r="BT31" s="133"/>
      <c r="BV31" s="133"/>
      <c r="BW31" s="133"/>
      <c r="BX31" s="133"/>
      <c r="BY31" s="133"/>
      <c r="BZ31" s="133"/>
      <c r="CB31" s="133"/>
      <c r="CC31" s="133"/>
      <c r="CD31" s="133"/>
      <c r="CE31" s="133"/>
      <c r="CF31" s="133"/>
      <c r="CH31" s="133"/>
      <c r="CI31" s="133"/>
      <c r="CJ31" s="133"/>
      <c r="CK31" s="133"/>
      <c r="CL31" s="133"/>
      <c r="CN31" s="133"/>
      <c r="CO31" s="133"/>
      <c r="CP31" s="133"/>
      <c r="CQ31" s="133"/>
      <c r="CR31" s="133"/>
      <c r="CT31" s="133"/>
      <c r="CU31" s="133"/>
      <c r="CV31" s="133"/>
      <c r="CW31" s="133"/>
      <c r="CX31" s="133"/>
      <c r="CZ31" s="133"/>
      <c r="DA31" s="133"/>
      <c r="DB31" s="133"/>
      <c r="DC31" s="133"/>
      <c r="DD31" s="133"/>
      <c r="DF31" s="133"/>
      <c r="DG31" s="133"/>
      <c r="DH31" s="133"/>
      <c r="DI31" s="133"/>
      <c r="DJ31" s="133"/>
      <c r="DL31" s="133"/>
      <c r="DM31" s="133"/>
      <c r="DN31" s="133"/>
      <c r="DO31" s="133"/>
      <c r="DP31" s="133"/>
      <c r="DR31" s="133"/>
      <c r="DS31" s="133"/>
      <c r="DT31" s="133"/>
      <c r="DU31" s="133"/>
      <c r="DV31" s="133"/>
    </row>
    <row r="32" spans="2:126" ht="22.5" hidden="1" customHeight="1"/>
    <row r="33" spans="1:124" hidden="1">
      <c r="A33" s="130">
        <v>0.87</v>
      </c>
      <c r="B33" s="19" t="s">
        <v>1</v>
      </c>
      <c r="C33" s="14">
        <v>80</v>
      </c>
      <c r="D33" s="129">
        <f>C33*$A$33</f>
        <v>69.599999999999994</v>
      </c>
      <c r="I33" s="14">
        <v>36</v>
      </c>
      <c r="J33" s="129">
        <f>I33*$A$33</f>
        <v>31.32</v>
      </c>
      <c r="O33" s="14">
        <v>90</v>
      </c>
      <c r="P33" s="129">
        <f>O33*$A$33</f>
        <v>78.3</v>
      </c>
      <c r="U33" s="14">
        <v>25</v>
      </c>
      <c r="V33" s="129">
        <f>U33*$A$33</f>
        <v>21.75</v>
      </c>
      <c r="AA33" s="14">
        <v>102</v>
      </c>
      <c r="AB33" s="129">
        <f>AA33*$A$33</f>
        <v>88.74</v>
      </c>
      <c r="AG33" s="14">
        <v>88</v>
      </c>
      <c r="AH33" s="129">
        <f>AG33*$A$33</f>
        <v>76.56</v>
      </c>
      <c r="AM33" s="14">
        <v>92</v>
      </c>
      <c r="AN33" s="129">
        <f>AM33*$A$33</f>
        <v>80.040000000000006</v>
      </c>
      <c r="AS33" s="14">
        <v>90</v>
      </c>
      <c r="AT33" s="129">
        <f>AS33*$A$33</f>
        <v>78.3</v>
      </c>
      <c r="AY33" s="14">
        <v>34</v>
      </c>
      <c r="AZ33" s="129">
        <f>AY33*$A$33</f>
        <v>29.58</v>
      </c>
      <c r="BE33" s="14">
        <v>24</v>
      </c>
      <c r="BF33" s="129">
        <f>BE33*$A$33</f>
        <v>20.88</v>
      </c>
      <c r="BK33" s="14">
        <v>32</v>
      </c>
      <c r="BL33" s="129">
        <f>BK33*$A$33</f>
        <v>27.84</v>
      </c>
      <c r="BQ33" s="14">
        <v>36</v>
      </c>
      <c r="BR33" s="129">
        <f>BQ33*$A$33</f>
        <v>31.32</v>
      </c>
      <c r="BW33" s="14">
        <v>64</v>
      </c>
      <c r="BX33" s="129">
        <f>BW33*$A$33</f>
        <v>55.68</v>
      </c>
      <c r="CC33" s="14">
        <v>33.67</v>
      </c>
      <c r="CD33" s="129">
        <f>CC33*$A$33</f>
        <v>29.292900000000003</v>
      </c>
      <c r="CI33" s="14">
        <v>31.35</v>
      </c>
      <c r="CJ33" s="129">
        <f>CI33*$A$33</f>
        <v>27.2745</v>
      </c>
      <c r="CO33" s="14">
        <v>64.430000000000007</v>
      </c>
      <c r="CP33" s="129">
        <f>CO33*$A$33</f>
        <v>56.054100000000005</v>
      </c>
      <c r="CU33" s="14">
        <v>62.5</v>
      </c>
      <c r="CV33" s="129">
        <f>CU33*$A$33</f>
        <v>54.375</v>
      </c>
      <c r="DA33" s="14">
        <v>71.02</v>
      </c>
      <c r="DB33" s="129">
        <f>DA33*$A$33</f>
        <v>61.787399999999998</v>
      </c>
      <c r="DG33" s="14">
        <v>96.73</v>
      </c>
      <c r="DH33" s="129">
        <f>DG33*$A$33</f>
        <v>84.155100000000004</v>
      </c>
      <c r="DM33" s="14">
        <v>20.6</v>
      </c>
      <c r="DN33" s="129">
        <f>DM33*$A$33</f>
        <v>17.922000000000001</v>
      </c>
      <c r="DS33" s="14">
        <v>62.29</v>
      </c>
      <c r="DT33" s="129">
        <f>DS33*$A$33</f>
        <v>54.192299999999996</v>
      </c>
    </row>
    <row r="34" spans="1:124" hidden="1">
      <c r="A34" s="130">
        <v>0.87</v>
      </c>
      <c r="B34" s="19" t="s">
        <v>2</v>
      </c>
      <c r="C34" s="14">
        <v>142.1</v>
      </c>
      <c r="D34" s="129">
        <f>C34*$A$34</f>
        <v>123.627</v>
      </c>
      <c r="I34" s="14">
        <v>124.44</v>
      </c>
      <c r="J34" s="129">
        <f>I34*$A$34</f>
        <v>108.2628</v>
      </c>
      <c r="O34" s="14">
        <v>42.23</v>
      </c>
      <c r="P34" s="129">
        <f>O34*$A$34</f>
        <v>36.740099999999998</v>
      </c>
      <c r="U34" s="14">
        <v>91.21</v>
      </c>
      <c r="V34" s="129">
        <f>U34*$A$34</f>
        <v>79.352699999999999</v>
      </c>
      <c r="AA34" s="14">
        <v>177</v>
      </c>
      <c r="AB34" s="129">
        <f>AA34*$A$34</f>
        <v>153.99</v>
      </c>
      <c r="AG34" s="14">
        <v>28.13</v>
      </c>
      <c r="AH34" s="129">
        <f>AG34*$A$34</f>
        <v>24.473099999999999</v>
      </c>
      <c r="AM34" s="14">
        <v>30.751470000000001</v>
      </c>
      <c r="AN34" s="129">
        <f>AM34*$A$34</f>
        <v>26.7537789</v>
      </c>
      <c r="AS34" s="14">
        <v>152.08000000000001</v>
      </c>
      <c r="AT34" s="129">
        <f>AS34*$A$34</f>
        <v>132.30960000000002</v>
      </c>
      <c r="AY34" s="14">
        <v>124.44</v>
      </c>
      <c r="AZ34" s="129">
        <f>AY34*$A$34</f>
        <v>108.2628</v>
      </c>
      <c r="BE34" s="14">
        <v>93.08</v>
      </c>
      <c r="BF34" s="129">
        <f>BE34*$A$34</f>
        <v>80.979600000000005</v>
      </c>
      <c r="BK34" s="14">
        <v>94</v>
      </c>
      <c r="BL34" s="129">
        <f>BK34*$A$34</f>
        <v>81.78</v>
      </c>
      <c r="BQ34" s="14">
        <v>128.38999999999999</v>
      </c>
      <c r="BR34" s="129">
        <f>BQ34*$A$34</f>
        <v>111.69929999999999</v>
      </c>
      <c r="BW34" s="14">
        <v>62.46</v>
      </c>
      <c r="BX34" s="129">
        <f>BW34*$A$34</f>
        <v>54.340200000000003</v>
      </c>
      <c r="CC34" s="14">
        <v>106.43</v>
      </c>
      <c r="CD34" s="129">
        <f>CC34*$A$34</f>
        <v>92.594100000000012</v>
      </c>
      <c r="CI34" s="14">
        <v>21.74</v>
      </c>
      <c r="CJ34" s="129">
        <f>CI34*$A$34</f>
        <v>18.913799999999998</v>
      </c>
      <c r="CO34" s="14">
        <v>15.39</v>
      </c>
      <c r="CP34" s="129">
        <f>CO34*$A$34</f>
        <v>13.3893</v>
      </c>
      <c r="CU34" s="14">
        <v>15.05</v>
      </c>
      <c r="CV34" s="129">
        <f>CU34*$A$34</f>
        <v>13.093500000000001</v>
      </c>
      <c r="DA34" s="14">
        <v>63.35</v>
      </c>
      <c r="DB34" s="129">
        <f>DA34*$A$34</f>
        <v>55.1145</v>
      </c>
      <c r="DG34" s="14">
        <v>26.32</v>
      </c>
      <c r="DH34" s="129">
        <f>DG34*$A$34</f>
        <v>22.898399999999999</v>
      </c>
      <c r="DM34" s="14">
        <v>94.13</v>
      </c>
      <c r="DN34" s="129">
        <f>DM34*$A$34</f>
        <v>81.89309999999999</v>
      </c>
      <c r="DS34" s="14">
        <v>45.1</v>
      </c>
      <c r="DT34" s="129">
        <f>DS34*$A$34</f>
        <v>39.237000000000002</v>
      </c>
    </row>
    <row r="35" spans="1:124" hidden="1">
      <c r="A35" s="130">
        <v>0.87</v>
      </c>
      <c r="B35" s="19" t="s">
        <v>32</v>
      </c>
      <c r="C35" s="14">
        <v>66.760000000000005</v>
      </c>
      <c r="D35" s="129">
        <f>C35*$A$35</f>
        <v>58.081200000000003</v>
      </c>
      <c r="I35" s="14">
        <v>61.81</v>
      </c>
      <c r="J35" s="129">
        <f>I35*$A$35</f>
        <v>53.774700000000003</v>
      </c>
      <c r="O35" s="14">
        <v>23.58</v>
      </c>
      <c r="P35" s="129">
        <f>O35*$A$35</f>
        <v>20.514599999999998</v>
      </c>
      <c r="U35" s="14">
        <v>23.13</v>
      </c>
      <c r="V35" s="129">
        <f>U35*$A$35</f>
        <v>20.123099999999997</v>
      </c>
      <c r="AA35" s="14">
        <v>32</v>
      </c>
      <c r="AB35" s="129">
        <f>AA35*$A$35</f>
        <v>27.84</v>
      </c>
      <c r="AG35" s="14">
        <v>46</v>
      </c>
      <c r="AH35" s="129">
        <f>AG35*$A$35</f>
        <v>40.020000000000003</v>
      </c>
      <c r="AM35" s="14">
        <v>47</v>
      </c>
      <c r="AN35" s="129">
        <f>AM35*$A$35</f>
        <v>40.89</v>
      </c>
      <c r="AS35" s="14">
        <v>8.3800000000000008</v>
      </c>
      <c r="AT35" s="129">
        <f>AS35*$A$35</f>
        <v>7.2906000000000004</v>
      </c>
      <c r="AY35" s="14">
        <v>41.54</v>
      </c>
      <c r="AZ35" s="129">
        <f>AY35*$A$35</f>
        <v>36.139800000000001</v>
      </c>
      <c r="BE35" s="14">
        <v>50.13</v>
      </c>
      <c r="BF35" s="129">
        <f>BE35*$A$35</f>
        <v>43.613100000000003</v>
      </c>
      <c r="BK35" s="14">
        <v>87.24</v>
      </c>
      <c r="BL35" s="129">
        <f>BK35*$A$35</f>
        <v>75.898799999999994</v>
      </c>
      <c r="BQ35" s="14">
        <v>61.81</v>
      </c>
      <c r="BR35" s="129">
        <f>BQ35*$A$35</f>
        <v>53.774700000000003</v>
      </c>
      <c r="BW35" s="14">
        <v>32.26</v>
      </c>
      <c r="BX35" s="129">
        <f>BW35*$A$35</f>
        <v>28.066199999999998</v>
      </c>
      <c r="CC35" s="14">
        <v>54.17</v>
      </c>
      <c r="CD35" s="129">
        <f>CC35*$A$35</f>
        <v>47.127900000000004</v>
      </c>
      <c r="CI35" s="14">
        <v>98.13600000000001</v>
      </c>
      <c r="CJ35" s="129">
        <f>CI35*$A$35</f>
        <v>85.378320000000002</v>
      </c>
      <c r="CO35" s="14">
        <v>98.13600000000001</v>
      </c>
      <c r="CP35" s="129">
        <f>CO35*$A$35</f>
        <v>85.378320000000002</v>
      </c>
      <c r="CU35" s="14">
        <v>98.13600000000001</v>
      </c>
      <c r="CV35" s="129">
        <f>CU35*$A$35</f>
        <v>85.378320000000002</v>
      </c>
      <c r="DA35" s="14">
        <v>75.248999999999995</v>
      </c>
      <c r="DB35" s="129">
        <f>DA35*$A$35</f>
        <v>65.466629999999995</v>
      </c>
      <c r="DG35" s="14">
        <v>88.173000000000002</v>
      </c>
      <c r="DH35" s="129">
        <f>DG35*$A$35</f>
        <v>76.710509999999999</v>
      </c>
      <c r="DM35" s="14">
        <v>60.300000000000004</v>
      </c>
      <c r="DN35" s="129">
        <f>DM35*$A$35</f>
        <v>52.461000000000006</v>
      </c>
      <c r="DS35" s="14">
        <v>45.107999999999997</v>
      </c>
      <c r="DT35" s="129">
        <f>DS35*$A$35</f>
        <v>39.243959999999994</v>
      </c>
    </row>
    <row r="36" spans="1:124" hidden="1">
      <c r="A36" s="130">
        <v>0.8</v>
      </c>
      <c r="B36" s="19" t="s">
        <v>3</v>
      </c>
      <c r="C36" s="14">
        <v>37.93</v>
      </c>
      <c r="D36" s="129">
        <f>C36*$A$36</f>
        <v>30.344000000000001</v>
      </c>
      <c r="I36" s="14">
        <v>38.14</v>
      </c>
      <c r="J36" s="129">
        <f>I36*$A$36</f>
        <v>30.512</v>
      </c>
      <c r="O36" s="14">
        <v>33.049999999999997</v>
      </c>
      <c r="P36" s="129">
        <f>O36*$A$36</f>
        <v>26.439999999999998</v>
      </c>
      <c r="U36" s="14">
        <v>44.98</v>
      </c>
      <c r="V36" s="129">
        <f>U36*$A$36</f>
        <v>35.984000000000002</v>
      </c>
      <c r="AA36" s="14">
        <v>46.59</v>
      </c>
      <c r="AB36" s="129">
        <f>AA36*$A$36</f>
        <v>37.272000000000006</v>
      </c>
      <c r="AG36" s="14">
        <v>33.15</v>
      </c>
      <c r="AH36" s="129">
        <f>AG36*$A$36</f>
        <v>26.52</v>
      </c>
      <c r="AM36" s="14">
        <v>33.15</v>
      </c>
      <c r="AN36" s="129">
        <f>AM36*$A$36</f>
        <v>26.52</v>
      </c>
      <c r="AS36" s="14">
        <v>38.79</v>
      </c>
      <c r="AT36" s="129">
        <f>AS36*$A$36</f>
        <v>31.032</v>
      </c>
      <c r="AY36" s="14">
        <v>38.14</v>
      </c>
      <c r="AZ36" s="129">
        <f>AY36*$A$36</f>
        <v>30.512</v>
      </c>
      <c r="BE36" s="14">
        <v>41.74</v>
      </c>
      <c r="BF36" s="129">
        <f>BE36*$A$36</f>
        <v>33.392000000000003</v>
      </c>
      <c r="BK36" s="14">
        <v>41.74</v>
      </c>
      <c r="BL36" s="129">
        <f>BK36*$A$36</f>
        <v>33.392000000000003</v>
      </c>
      <c r="BQ36" s="14">
        <v>38.28</v>
      </c>
      <c r="BR36" s="129">
        <f>BQ36*$A$36</f>
        <v>30.624000000000002</v>
      </c>
      <c r="BW36" s="14">
        <v>36.32</v>
      </c>
      <c r="BX36" s="129">
        <f>BW36*$A$36</f>
        <v>29.056000000000001</v>
      </c>
      <c r="CC36" s="14">
        <v>37.83</v>
      </c>
      <c r="CD36" s="129">
        <f>CC36*$A$36</f>
        <v>30.263999999999999</v>
      </c>
      <c r="CI36" s="14">
        <v>34.745759999999997</v>
      </c>
      <c r="CJ36" s="129">
        <f>CI36*$A$36</f>
        <v>27.796607999999999</v>
      </c>
      <c r="CO36" s="14">
        <v>34.745759999999997</v>
      </c>
      <c r="CP36" s="129">
        <f>CO36*$A$36</f>
        <v>27.796607999999999</v>
      </c>
      <c r="CU36" s="14">
        <v>34.749000000000002</v>
      </c>
      <c r="CV36" s="129">
        <f>CU36*$A$36</f>
        <v>27.799200000000003</v>
      </c>
      <c r="DA36" s="14">
        <v>35.769600000000004</v>
      </c>
      <c r="DB36" s="129">
        <f>DA36*$A$36</f>
        <v>28.615680000000005</v>
      </c>
      <c r="DG36" s="14">
        <v>34.732799999999997</v>
      </c>
      <c r="DH36" s="129">
        <f>DG36*$A$36</f>
        <v>27.786239999999999</v>
      </c>
      <c r="DM36" s="14">
        <v>35.173439999999999</v>
      </c>
      <c r="DN36" s="129">
        <f>DM36*$A$36</f>
        <v>28.138752</v>
      </c>
      <c r="DS36" s="14">
        <v>35.173439999999999</v>
      </c>
      <c r="DT36" s="129">
        <f>DS36*$A$36</f>
        <v>28.138752</v>
      </c>
    </row>
    <row r="37" spans="1:124" hidden="1">
      <c r="A37" s="130">
        <v>0.8</v>
      </c>
      <c r="B37" s="19" t="s">
        <v>21</v>
      </c>
      <c r="C37" s="14">
        <v>25</v>
      </c>
      <c r="D37" s="129">
        <f>C37*$A$37</f>
        <v>20</v>
      </c>
      <c r="I37" s="14">
        <v>25</v>
      </c>
      <c r="J37" s="129">
        <f>I37*$A$37</f>
        <v>20</v>
      </c>
      <c r="O37" s="14">
        <v>25</v>
      </c>
      <c r="P37" s="129">
        <f>O37*$A$37</f>
        <v>20</v>
      </c>
      <c r="U37" s="14">
        <v>25</v>
      </c>
      <c r="V37" s="129">
        <f>U37*$A$37</f>
        <v>20</v>
      </c>
      <c r="AA37" s="14">
        <v>25</v>
      </c>
      <c r="AB37" s="129">
        <f>AA37*$A$37</f>
        <v>20</v>
      </c>
      <c r="AG37" s="14">
        <v>25</v>
      </c>
      <c r="AH37" s="129">
        <f>AG37*$A$37</f>
        <v>20</v>
      </c>
      <c r="AM37" s="14">
        <v>25</v>
      </c>
      <c r="AN37" s="129">
        <f>AM37*$A$37</f>
        <v>20</v>
      </c>
      <c r="AS37" s="14">
        <v>25</v>
      </c>
      <c r="AT37" s="129">
        <f>AS37*$A$37</f>
        <v>20</v>
      </c>
      <c r="AY37" s="14">
        <v>25</v>
      </c>
      <c r="AZ37" s="129">
        <f>AY37*$A$37</f>
        <v>20</v>
      </c>
      <c r="BE37" s="14">
        <v>25</v>
      </c>
      <c r="BF37" s="129">
        <f>BE37*$A$37</f>
        <v>20</v>
      </c>
      <c r="BK37" s="14">
        <v>25</v>
      </c>
      <c r="BL37" s="129">
        <f>BK37*$A$37</f>
        <v>20</v>
      </c>
      <c r="BQ37" s="14">
        <v>25</v>
      </c>
      <c r="BR37" s="129">
        <f>BQ37*$A$37</f>
        <v>20</v>
      </c>
      <c r="BW37" s="14">
        <v>25</v>
      </c>
      <c r="BX37" s="129">
        <f>BW37*$A$37</f>
        <v>20</v>
      </c>
      <c r="CC37" s="14">
        <v>24.5</v>
      </c>
      <c r="CD37" s="129">
        <f>CC37*$A$37</f>
        <v>19.600000000000001</v>
      </c>
      <c r="CI37" s="14">
        <v>24.5</v>
      </c>
      <c r="CJ37" s="129">
        <f>CI37*$A$37</f>
        <v>19.600000000000001</v>
      </c>
      <c r="CO37" s="14">
        <v>24.5</v>
      </c>
      <c r="CP37" s="129">
        <f>CO37*$A$37</f>
        <v>19.600000000000001</v>
      </c>
      <c r="CU37" s="14">
        <v>24.5</v>
      </c>
      <c r="CV37" s="129">
        <f>CU37*$A$37</f>
        <v>19.600000000000001</v>
      </c>
      <c r="DA37" s="14">
        <v>24.5</v>
      </c>
      <c r="DB37" s="129">
        <f>DA37*$A$37</f>
        <v>19.600000000000001</v>
      </c>
      <c r="DG37" s="14">
        <v>24.5</v>
      </c>
      <c r="DH37" s="129">
        <f>DG37*$A$37</f>
        <v>19.600000000000001</v>
      </c>
      <c r="DM37" s="14">
        <v>24.5</v>
      </c>
      <c r="DN37" s="129">
        <f>DM37*$A$37</f>
        <v>19.600000000000001</v>
      </c>
      <c r="DS37" s="14">
        <v>24.5</v>
      </c>
      <c r="DT37" s="129">
        <f>DS37*$A$37</f>
        <v>19.600000000000001</v>
      </c>
    </row>
    <row r="38" spans="1:124" hidden="1">
      <c r="A38" s="130">
        <v>0.8</v>
      </c>
      <c r="B38" s="19" t="s">
        <v>5</v>
      </c>
      <c r="C38" s="14">
        <v>5.4</v>
      </c>
      <c r="D38" s="129">
        <f>C38*$A$38</f>
        <v>4.32</v>
      </c>
      <c r="I38" s="14">
        <v>5.4</v>
      </c>
      <c r="J38" s="129">
        <f>I38*$A$38</f>
        <v>4.32</v>
      </c>
      <c r="O38" s="14">
        <v>5.4</v>
      </c>
      <c r="P38" s="129">
        <f>O38*$A$38</f>
        <v>4.32</v>
      </c>
      <c r="U38" s="14">
        <v>5.4</v>
      </c>
      <c r="V38" s="129">
        <f>U38*$A$38</f>
        <v>4.32</v>
      </c>
      <c r="AA38" s="14">
        <v>5.4</v>
      </c>
      <c r="AB38" s="129">
        <f>AA38*$A$38</f>
        <v>4.32</v>
      </c>
      <c r="AG38" s="14">
        <v>5.4</v>
      </c>
      <c r="AH38" s="129">
        <f>AG38*$A$38</f>
        <v>4.32</v>
      </c>
      <c r="AM38" s="14">
        <v>5.4</v>
      </c>
      <c r="AN38" s="129">
        <f>AM38*$A$38</f>
        <v>4.32</v>
      </c>
      <c r="AS38" s="14">
        <v>5.4</v>
      </c>
      <c r="AT38" s="129">
        <f>AS38*$A$38</f>
        <v>4.32</v>
      </c>
      <c r="AY38" s="14">
        <v>5.4</v>
      </c>
      <c r="AZ38" s="129">
        <f>AY38*$A$38</f>
        <v>4.32</v>
      </c>
      <c r="BE38" s="14">
        <v>5.4</v>
      </c>
      <c r="BF38" s="129">
        <f>BE38*$A$38</f>
        <v>4.32</v>
      </c>
      <c r="BK38" s="14">
        <v>5.4</v>
      </c>
      <c r="BL38" s="129">
        <f>BK38*$A$38</f>
        <v>4.32</v>
      </c>
      <c r="BQ38" s="14">
        <v>5.4</v>
      </c>
      <c r="BR38" s="129">
        <f>BQ38*$A$38</f>
        <v>4.32</v>
      </c>
      <c r="BW38" s="14">
        <v>5.4</v>
      </c>
      <c r="BX38" s="129">
        <f>BW38*$A$38</f>
        <v>4.32</v>
      </c>
      <c r="CC38" s="14">
        <v>3.68</v>
      </c>
      <c r="CD38" s="129">
        <f>CC38*$A$38</f>
        <v>2.9440000000000004</v>
      </c>
      <c r="CI38" s="14">
        <v>3.68</v>
      </c>
      <c r="CJ38" s="129">
        <f>CI38*$A$38</f>
        <v>2.9440000000000004</v>
      </c>
      <c r="CO38" s="14">
        <v>3.68</v>
      </c>
      <c r="CP38" s="129">
        <f>CO38*$A$38</f>
        <v>2.9440000000000004</v>
      </c>
      <c r="CU38" s="14">
        <v>3.68</v>
      </c>
      <c r="CV38" s="129">
        <f>CU38*$A$38</f>
        <v>2.9440000000000004</v>
      </c>
      <c r="DA38" s="14">
        <v>3.68</v>
      </c>
      <c r="DB38" s="129">
        <f>DA38*$A$38</f>
        <v>2.9440000000000004</v>
      </c>
      <c r="DG38" s="14">
        <v>3.68</v>
      </c>
      <c r="DH38" s="129">
        <f>DG38*$A$38</f>
        <v>2.9440000000000004</v>
      </c>
      <c r="DM38" s="14">
        <v>3.68</v>
      </c>
      <c r="DN38" s="129">
        <f>DM38*$A$38</f>
        <v>2.9440000000000004</v>
      </c>
      <c r="DS38" s="14">
        <v>3.68</v>
      </c>
      <c r="DT38" s="129">
        <f>DS38*$A$38</f>
        <v>2.9440000000000004</v>
      </c>
    </row>
    <row r="39" spans="1:124" hidden="1">
      <c r="A39" s="130">
        <v>0.8</v>
      </c>
      <c r="B39" s="19" t="s">
        <v>6</v>
      </c>
      <c r="C39" s="14">
        <v>17.5</v>
      </c>
      <c r="D39" s="129">
        <f>C39*$A$39</f>
        <v>14</v>
      </c>
      <c r="I39" s="14">
        <v>13.52</v>
      </c>
      <c r="J39" s="129">
        <f>I39*$A$39</f>
        <v>10.816000000000001</v>
      </c>
      <c r="O39" s="14">
        <v>25.95</v>
      </c>
      <c r="P39" s="129">
        <f>O39*$A$39</f>
        <v>20.76</v>
      </c>
      <c r="U39" s="14">
        <v>21.02</v>
      </c>
      <c r="V39" s="129">
        <f>U39*$A$39</f>
        <v>16.815999999999999</v>
      </c>
      <c r="AA39" s="14">
        <v>50.7</v>
      </c>
      <c r="AB39" s="129">
        <f>AA39*$A$39</f>
        <v>40.56</v>
      </c>
      <c r="AG39" s="14">
        <v>19.66</v>
      </c>
      <c r="AH39" s="129">
        <f>AG39*$A$39</f>
        <v>15.728000000000002</v>
      </c>
      <c r="AM39" s="14">
        <v>19.66</v>
      </c>
      <c r="AN39" s="129">
        <f>AM39*$A$39</f>
        <v>15.728000000000002</v>
      </c>
      <c r="AS39" s="14">
        <v>18.5</v>
      </c>
      <c r="AT39" s="129">
        <f>AS39*$A$39</f>
        <v>14.8</v>
      </c>
      <c r="AY39" s="14">
        <v>13.98</v>
      </c>
      <c r="AZ39" s="129">
        <f>AY39*$A$39</f>
        <v>11.184000000000001</v>
      </c>
      <c r="BE39" s="14">
        <v>18.96</v>
      </c>
      <c r="BF39" s="129">
        <f>BE39*$A$39</f>
        <v>15.168000000000001</v>
      </c>
      <c r="BK39" s="14">
        <v>18.96</v>
      </c>
      <c r="BL39" s="129">
        <f>BK39*$A$39</f>
        <v>15.168000000000001</v>
      </c>
      <c r="BQ39" s="14">
        <v>12.45</v>
      </c>
      <c r="BR39" s="129">
        <f>BQ39*$A$39</f>
        <v>9.9600000000000009</v>
      </c>
      <c r="BW39" s="14">
        <v>21.7</v>
      </c>
      <c r="BX39" s="129">
        <f>BW39*$A$39</f>
        <v>17.36</v>
      </c>
      <c r="CC39" s="14">
        <v>11.76</v>
      </c>
      <c r="CD39" s="129">
        <f>CC39*$A$39</f>
        <v>9.4079999999999995</v>
      </c>
      <c r="CI39" s="14">
        <v>10.089</v>
      </c>
      <c r="CJ39" s="129">
        <f>CI39*$A$39</f>
        <v>8.071200000000001</v>
      </c>
      <c r="CO39" s="14">
        <v>11.196</v>
      </c>
      <c r="CP39" s="129">
        <f>CO39*$A$39</f>
        <v>8.9567999999999994</v>
      </c>
      <c r="CU39" s="14">
        <v>11.196</v>
      </c>
      <c r="CV39" s="129">
        <f>CU39*$A$39</f>
        <v>8.9567999999999994</v>
      </c>
      <c r="DA39" s="14">
        <v>7.5420000000000007</v>
      </c>
      <c r="DB39" s="129">
        <f>DA39*$A$39</f>
        <v>6.0336000000000007</v>
      </c>
      <c r="DG39" s="14">
        <v>16.11</v>
      </c>
      <c r="DH39" s="129">
        <f>DG39*$A$39</f>
        <v>12.888</v>
      </c>
      <c r="DM39" s="14">
        <v>6.9660000000000002</v>
      </c>
      <c r="DN39" s="129">
        <f>DM39*$A$39</f>
        <v>5.5728000000000009</v>
      </c>
      <c r="DS39" s="14">
        <v>10.224</v>
      </c>
      <c r="DT39" s="129">
        <f>DS39*$A$39</f>
        <v>8.1791999999999998</v>
      </c>
    </row>
    <row r="40" spans="1:124" hidden="1">
      <c r="A40" s="130">
        <v>0.8</v>
      </c>
      <c r="B40" s="19" t="s">
        <v>7</v>
      </c>
      <c r="C40" s="14">
        <v>11.8</v>
      </c>
      <c r="D40" s="129">
        <f>C40*$A$40</f>
        <v>9.4400000000000013</v>
      </c>
      <c r="I40" s="14">
        <v>11.8</v>
      </c>
      <c r="J40" s="129">
        <f>I40*$A$40</f>
        <v>9.4400000000000013</v>
      </c>
      <c r="O40" s="14">
        <v>15.34</v>
      </c>
      <c r="P40" s="129">
        <f>O40*$A$40</f>
        <v>12.272</v>
      </c>
      <c r="U40" s="14">
        <v>11.8</v>
      </c>
      <c r="V40" s="129">
        <f>U40*$A$40</f>
        <v>9.4400000000000013</v>
      </c>
      <c r="AA40" s="14">
        <v>11.8</v>
      </c>
      <c r="AB40" s="129">
        <f>AA40*$A$40</f>
        <v>9.4400000000000013</v>
      </c>
      <c r="AG40" s="14">
        <v>23.6</v>
      </c>
      <c r="AH40" s="129">
        <f>AG40*$A$40</f>
        <v>18.880000000000003</v>
      </c>
      <c r="AM40" s="14">
        <v>23.6</v>
      </c>
      <c r="AN40" s="129">
        <f>AM40*$A$40</f>
        <v>18.880000000000003</v>
      </c>
      <c r="AS40" s="14">
        <v>11.8</v>
      </c>
      <c r="AT40" s="129">
        <f>AS40*$A$40</f>
        <v>9.4400000000000013</v>
      </c>
      <c r="AY40" s="14">
        <v>11.8</v>
      </c>
      <c r="AZ40" s="129">
        <f>AY40*$A$40</f>
        <v>9.4400000000000013</v>
      </c>
      <c r="BE40" s="14">
        <v>11.8</v>
      </c>
      <c r="BF40" s="129">
        <f>BE40*$A$40</f>
        <v>9.4400000000000013</v>
      </c>
      <c r="BK40" s="14">
        <v>11.8</v>
      </c>
      <c r="BL40" s="129">
        <f>BK40*$A$40</f>
        <v>9.4400000000000013</v>
      </c>
      <c r="BQ40" s="14">
        <v>11.8</v>
      </c>
      <c r="BR40" s="129">
        <f>BQ40*$A$40</f>
        <v>9.4400000000000013</v>
      </c>
      <c r="BW40" s="14">
        <v>11.8</v>
      </c>
      <c r="BX40" s="129">
        <f>BW40*$A$40</f>
        <v>9.4400000000000013</v>
      </c>
      <c r="CC40" s="14">
        <v>11.025</v>
      </c>
      <c r="CD40" s="129">
        <f>CC40*$A$40</f>
        <v>8.82</v>
      </c>
      <c r="CI40" s="14">
        <v>11.025</v>
      </c>
      <c r="CJ40" s="129">
        <f>CI40*$A$40</f>
        <v>8.82</v>
      </c>
      <c r="CO40" s="14">
        <v>11.025</v>
      </c>
      <c r="CP40" s="129">
        <f>CO40*$A$40</f>
        <v>8.82</v>
      </c>
      <c r="CU40" s="14">
        <v>11.025</v>
      </c>
      <c r="CV40" s="129">
        <f>CU40*$A$40</f>
        <v>8.82</v>
      </c>
      <c r="DA40" s="14">
        <v>11.025</v>
      </c>
      <c r="DB40" s="129">
        <f>DA40*$A$40</f>
        <v>8.82</v>
      </c>
      <c r="DG40" s="14">
        <v>11.025</v>
      </c>
      <c r="DH40" s="129">
        <f>DG40*$A$40</f>
        <v>8.82</v>
      </c>
      <c r="DM40" s="14">
        <v>11.025</v>
      </c>
      <c r="DN40" s="129">
        <f>DM40*$A$40</f>
        <v>8.82</v>
      </c>
      <c r="DS40" s="14">
        <v>11.025</v>
      </c>
      <c r="DT40" s="129">
        <f>DS40*$A$40</f>
        <v>8.82</v>
      </c>
    </row>
    <row r="41" spans="1:124" hidden="1">
      <c r="A41" s="130">
        <v>0.8</v>
      </c>
      <c r="B41" s="19" t="s">
        <v>8</v>
      </c>
      <c r="C41" s="14">
        <v>17.75</v>
      </c>
      <c r="D41" s="129">
        <f>C41*$A$41</f>
        <v>14.200000000000001</v>
      </c>
      <c r="I41" s="14">
        <v>17.75</v>
      </c>
      <c r="J41" s="129">
        <f>I41*$A$41</f>
        <v>14.200000000000001</v>
      </c>
      <c r="O41" s="14">
        <v>17.75</v>
      </c>
      <c r="P41" s="129">
        <f>O41*$A$41</f>
        <v>14.200000000000001</v>
      </c>
      <c r="U41" s="14">
        <v>17.75</v>
      </c>
      <c r="V41" s="129">
        <f>U41*$A$41</f>
        <v>14.200000000000001</v>
      </c>
      <c r="AA41" s="14">
        <v>87.75</v>
      </c>
      <c r="AB41" s="129">
        <f>AA41*$A$41</f>
        <v>70.2</v>
      </c>
      <c r="AG41" s="14">
        <v>17.75</v>
      </c>
      <c r="AH41" s="129">
        <f>AG41*$A$41</f>
        <v>14.200000000000001</v>
      </c>
      <c r="AM41" s="14">
        <v>17.75</v>
      </c>
      <c r="AN41" s="129">
        <f>AM41*$A$41</f>
        <v>14.200000000000001</v>
      </c>
      <c r="AS41" s="14">
        <v>17.75</v>
      </c>
      <c r="AT41" s="129">
        <f>AS41*$A$41</f>
        <v>14.200000000000001</v>
      </c>
      <c r="AY41" s="14">
        <v>17.75</v>
      </c>
      <c r="AZ41" s="129">
        <f>AY41*$A$41</f>
        <v>14.200000000000001</v>
      </c>
      <c r="BE41" s="14">
        <v>17.75</v>
      </c>
      <c r="BF41" s="129">
        <f>BE41*$A$41</f>
        <v>14.200000000000001</v>
      </c>
      <c r="BK41" s="14">
        <v>17.75</v>
      </c>
      <c r="BL41" s="129">
        <f>BK41*$A$41</f>
        <v>14.200000000000001</v>
      </c>
      <c r="BQ41" s="14">
        <v>17.75</v>
      </c>
      <c r="BR41" s="129">
        <f>BQ41*$A$41</f>
        <v>14.200000000000001</v>
      </c>
      <c r="BW41" s="14">
        <v>17.75</v>
      </c>
      <c r="BX41" s="129">
        <f>BW41*$A$41</f>
        <v>14.200000000000001</v>
      </c>
      <c r="CC41" s="14">
        <v>17</v>
      </c>
      <c r="CD41" s="129">
        <f>CC41*$A$41</f>
        <v>13.600000000000001</v>
      </c>
      <c r="CI41" s="14">
        <v>15.995070000000002</v>
      </c>
      <c r="CJ41" s="129">
        <f>CI41*$A$41</f>
        <v>12.796056000000002</v>
      </c>
      <c r="CO41" s="14">
        <v>15.993</v>
      </c>
      <c r="CP41" s="129">
        <f>CO41*$A$41</f>
        <v>12.794400000000001</v>
      </c>
      <c r="CU41" s="14">
        <v>15.993</v>
      </c>
      <c r="CV41" s="129">
        <f>CU41*$A$41</f>
        <v>12.794400000000001</v>
      </c>
      <c r="DA41" s="14">
        <v>15.986880000000001</v>
      </c>
      <c r="DB41" s="129">
        <f>DA41*$A$41</f>
        <v>12.789504000000001</v>
      </c>
      <c r="DG41" s="14">
        <v>15.975</v>
      </c>
      <c r="DH41" s="129">
        <f>DG41*$A$41</f>
        <v>12.780000000000001</v>
      </c>
      <c r="DM41" s="14">
        <v>15.995070000000002</v>
      </c>
      <c r="DN41" s="129">
        <f>DM41*$A$41</f>
        <v>12.796056000000002</v>
      </c>
      <c r="DS41" s="14">
        <v>15.975</v>
      </c>
      <c r="DT41" s="129">
        <f>DS41*$A$41</f>
        <v>12.780000000000001</v>
      </c>
    </row>
    <row r="42" spans="1:124" hidden="1">
      <c r="A42" s="130">
        <v>0.8</v>
      </c>
      <c r="B42" s="19" t="s">
        <v>9</v>
      </c>
      <c r="C42" s="14">
        <v>20</v>
      </c>
      <c r="D42" s="129">
        <f>C42*$A$42</f>
        <v>16</v>
      </c>
      <c r="I42" s="14">
        <v>20</v>
      </c>
      <c r="J42" s="129">
        <f>I42*$A$42</f>
        <v>16</v>
      </c>
      <c r="O42" s="14">
        <v>20</v>
      </c>
      <c r="P42" s="129">
        <f>O42*$A$42</f>
        <v>16</v>
      </c>
      <c r="U42" s="14">
        <v>20</v>
      </c>
      <c r="V42" s="129">
        <f>U42*$A$42</f>
        <v>16</v>
      </c>
      <c r="AA42" s="14">
        <v>20</v>
      </c>
      <c r="AB42" s="129">
        <f>AA42*$A$42</f>
        <v>16</v>
      </c>
      <c r="AG42" s="14">
        <v>20</v>
      </c>
      <c r="AH42" s="129">
        <f>AG42*$A$42</f>
        <v>16</v>
      </c>
      <c r="AM42" s="14">
        <v>20</v>
      </c>
      <c r="AN42" s="129">
        <f>AM42*$A$42</f>
        <v>16</v>
      </c>
      <c r="AS42" s="14">
        <v>20</v>
      </c>
      <c r="AT42" s="129">
        <f>AS42*$A$42</f>
        <v>16</v>
      </c>
      <c r="AY42" s="14">
        <v>20</v>
      </c>
      <c r="AZ42" s="129">
        <f>AY42*$A$42</f>
        <v>16</v>
      </c>
      <c r="BE42" s="14">
        <v>20</v>
      </c>
      <c r="BF42" s="129">
        <f>BE42*$A$42</f>
        <v>16</v>
      </c>
      <c r="BK42" s="14">
        <v>20</v>
      </c>
      <c r="BL42" s="129">
        <f>BK42*$A$42</f>
        <v>16</v>
      </c>
      <c r="BQ42" s="14">
        <v>20</v>
      </c>
      <c r="BR42" s="129">
        <f>BQ42*$A$42</f>
        <v>16</v>
      </c>
      <c r="BW42" s="14">
        <v>20</v>
      </c>
      <c r="BX42" s="129">
        <f>BW42*$A$42</f>
        <v>16</v>
      </c>
      <c r="CC42" s="14">
        <v>20.77</v>
      </c>
      <c r="CD42" s="129">
        <f>CC42*$A$42</f>
        <v>16.616</v>
      </c>
      <c r="CI42" s="14">
        <v>20.77</v>
      </c>
      <c r="CJ42" s="129">
        <f>CI42*$A$42</f>
        <v>16.616</v>
      </c>
      <c r="CO42" s="14">
        <v>20.77</v>
      </c>
      <c r="CP42" s="129">
        <f>CO42*$A$42</f>
        <v>16.616</v>
      </c>
      <c r="CU42" s="14">
        <v>20.77</v>
      </c>
      <c r="CV42" s="129">
        <f>CU42*$A$42</f>
        <v>16.616</v>
      </c>
      <c r="DA42" s="14">
        <v>20.77</v>
      </c>
      <c r="DB42" s="129">
        <f>DA42*$A$42</f>
        <v>16.616</v>
      </c>
      <c r="DG42" s="14">
        <v>20.75</v>
      </c>
      <c r="DH42" s="129">
        <f>DG42*$A$42</f>
        <v>16.600000000000001</v>
      </c>
      <c r="DM42" s="14">
        <v>20.77</v>
      </c>
      <c r="DN42" s="129">
        <f>DM42*$A$42</f>
        <v>16.616</v>
      </c>
      <c r="DS42" s="14">
        <v>20.75</v>
      </c>
      <c r="DT42" s="129">
        <f>DS42*$A$42</f>
        <v>16.600000000000001</v>
      </c>
    </row>
    <row r="43" spans="1:124" hidden="1">
      <c r="A43" s="130">
        <v>0.8</v>
      </c>
      <c r="B43" s="19" t="s">
        <v>10</v>
      </c>
      <c r="C43" s="14">
        <v>12.38</v>
      </c>
      <c r="D43" s="129">
        <f>C43*$A$43</f>
        <v>9.9040000000000017</v>
      </c>
      <c r="I43" s="14">
        <v>17.88</v>
      </c>
      <c r="J43" s="129">
        <f>I43*$A$43</f>
        <v>14.304</v>
      </c>
      <c r="O43" s="14">
        <v>10.45</v>
      </c>
      <c r="P43" s="129">
        <f>O43*$A$43</f>
        <v>8.36</v>
      </c>
      <c r="U43" s="14">
        <v>31.63</v>
      </c>
      <c r="V43" s="129">
        <f>U43*$A$43</f>
        <v>25.304000000000002</v>
      </c>
      <c r="AA43" s="14">
        <v>37.130000000000003</v>
      </c>
      <c r="AB43" s="129">
        <f>AA43*$A$43</f>
        <v>29.704000000000004</v>
      </c>
      <c r="AG43" s="14">
        <v>13.75</v>
      </c>
      <c r="AH43" s="129">
        <f>AG43*$A$43</f>
        <v>11</v>
      </c>
      <c r="AM43" s="14">
        <v>13.75</v>
      </c>
      <c r="AN43" s="129">
        <f>AM43*$A$43</f>
        <v>11</v>
      </c>
      <c r="AS43" s="14">
        <v>22</v>
      </c>
      <c r="AT43" s="129">
        <f>AS43*$A$43</f>
        <v>17.600000000000001</v>
      </c>
      <c r="AY43" s="14">
        <v>17.88</v>
      </c>
      <c r="AZ43" s="129">
        <f>AY43*$A$43</f>
        <v>14.304</v>
      </c>
      <c r="BE43" s="14">
        <v>21.45</v>
      </c>
      <c r="BF43" s="129">
        <f>BE43*$A$43</f>
        <v>17.16</v>
      </c>
      <c r="BK43" s="14">
        <v>21.45</v>
      </c>
      <c r="BL43" s="129">
        <f>BK43*$A$43</f>
        <v>17.16</v>
      </c>
      <c r="BQ43" s="14">
        <v>18.149999999999999</v>
      </c>
      <c r="BR43" s="129">
        <f>BQ43*$A$43</f>
        <v>14.52</v>
      </c>
      <c r="BW43" s="14">
        <v>6.88</v>
      </c>
      <c r="BX43" s="129">
        <f>BW43*$A$43</f>
        <v>5.5040000000000004</v>
      </c>
      <c r="CC43" s="14">
        <v>15.49</v>
      </c>
      <c r="CD43" s="129">
        <f>CC43*$A$43</f>
        <v>12.392000000000001</v>
      </c>
      <c r="CI43" s="14">
        <v>11.3805</v>
      </c>
      <c r="CJ43" s="129">
        <f>CI43*$A$43</f>
        <v>9.1044</v>
      </c>
      <c r="CO43" s="14">
        <v>11.385</v>
      </c>
      <c r="CP43" s="129">
        <f>CO43*$A$43</f>
        <v>9.1080000000000005</v>
      </c>
      <c r="CU43" s="14">
        <v>11.385</v>
      </c>
      <c r="CV43" s="129">
        <f>CU43*$A$43</f>
        <v>9.1080000000000005</v>
      </c>
      <c r="DA43" s="14">
        <v>8.4779999999999998</v>
      </c>
      <c r="DB43" s="129">
        <f>DA43*$A$43</f>
        <v>6.7824</v>
      </c>
      <c r="DG43" s="14">
        <v>11.223000000000001</v>
      </c>
      <c r="DH43" s="129">
        <f>DG43*$A$43</f>
        <v>8.9784000000000006</v>
      </c>
      <c r="DM43" s="14">
        <v>8.6400000000000023</v>
      </c>
      <c r="DN43" s="129">
        <f>DM43*$A$43</f>
        <v>6.9120000000000026</v>
      </c>
      <c r="DS43" s="14">
        <v>10.26</v>
      </c>
      <c r="DT43" s="129">
        <f>DS43*$A$43</f>
        <v>8.2080000000000002</v>
      </c>
    </row>
    <row r="44" spans="1:124" hidden="1">
      <c r="A44" s="130">
        <v>0.8</v>
      </c>
      <c r="B44" s="19" t="s">
        <v>11</v>
      </c>
      <c r="C44" s="14">
        <v>19.649999999999999</v>
      </c>
      <c r="D44" s="129">
        <f>C44*$A$44</f>
        <v>15.719999999999999</v>
      </c>
      <c r="I44" s="14">
        <v>16.73</v>
      </c>
      <c r="J44" s="129">
        <f>I44*$A$44</f>
        <v>13.384</v>
      </c>
      <c r="O44" s="14">
        <v>13.89</v>
      </c>
      <c r="P44" s="129">
        <f>O44*$A$44</f>
        <v>11.112000000000002</v>
      </c>
      <c r="U44" s="14">
        <v>14.26</v>
      </c>
      <c r="V44" s="129">
        <f>U44*$A$44</f>
        <v>11.408000000000001</v>
      </c>
      <c r="AA44" s="14">
        <v>26.79</v>
      </c>
      <c r="AB44" s="129">
        <f>AA44*$A$44</f>
        <v>21.432000000000002</v>
      </c>
      <c r="AG44" s="14">
        <v>14.42</v>
      </c>
      <c r="AH44" s="129">
        <f>AG44*$A$44</f>
        <v>11.536000000000001</v>
      </c>
      <c r="AM44" s="14">
        <v>14.42</v>
      </c>
      <c r="AN44" s="129">
        <f>AM44*$A$44</f>
        <v>11.536000000000001</v>
      </c>
      <c r="AS44" s="14">
        <v>18.09</v>
      </c>
      <c r="AT44" s="129">
        <f>AS44*$A$44</f>
        <v>14.472000000000001</v>
      </c>
      <c r="AY44" s="14">
        <v>15.75</v>
      </c>
      <c r="AZ44" s="129">
        <f>AY44*$A$44</f>
        <v>12.600000000000001</v>
      </c>
      <c r="BE44" s="14">
        <v>14.82</v>
      </c>
      <c r="BF44" s="129">
        <f>BE44*$A$44</f>
        <v>11.856000000000002</v>
      </c>
      <c r="BK44" s="14">
        <v>14.82</v>
      </c>
      <c r="BL44" s="129">
        <f>BK44*$A$44</f>
        <v>11.856000000000002</v>
      </c>
      <c r="BQ44" s="14">
        <v>16.88</v>
      </c>
      <c r="BR44" s="129">
        <f>BQ44*$A$44</f>
        <v>13.504</v>
      </c>
      <c r="BW44" s="14">
        <v>13.66</v>
      </c>
      <c r="BX44" s="129">
        <f>BW44*$A$44</f>
        <v>10.928000000000001</v>
      </c>
      <c r="CC44" s="14">
        <v>16.350000000000001</v>
      </c>
      <c r="CD44" s="129">
        <f>CC44*$A$44</f>
        <v>13.080000000000002</v>
      </c>
      <c r="CI44" s="14">
        <v>12.537000000000001</v>
      </c>
      <c r="CJ44" s="129">
        <f>CI44*$A$44</f>
        <v>10.029600000000002</v>
      </c>
      <c r="CO44" s="14">
        <v>12.5388</v>
      </c>
      <c r="CP44" s="129">
        <f>CO44*$A$44</f>
        <v>10.031040000000001</v>
      </c>
      <c r="CU44" s="14">
        <v>12.5388</v>
      </c>
      <c r="CV44" s="129">
        <f>CU44*$A$44</f>
        <v>10.031040000000001</v>
      </c>
      <c r="DA44" s="14">
        <v>11.41812</v>
      </c>
      <c r="DB44" s="129">
        <f>DA44*$A$44</f>
        <v>9.1344960000000004</v>
      </c>
      <c r="DG44" s="14">
        <v>12.384</v>
      </c>
      <c r="DH44" s="129">
        <f>DG44*$A$44</f>
        <v>9.9072000000000013</v>
      </c>
      <c r="DM44" s="14">
        <v>12.461400000000001</v>
      </c>
      <c r="DN44" s="129">
        <f>DM44*$A$44</f>
        <v>9.969120000000002</v>
      </c>
      <c r="DS44" s="14">
        <v>16.559999999999999</v>
      </c>
      <c r="DT44" s="129">
        <f>DS44*$A$44</f>
        <v>13.247999999999999</v>
      </c>
    </row>
    <row r="45" spans="1:124" hidden="1"/>
    <row r="46" spans="1:124" hidden="1">
      <c r="A46" s="1">
        <v>0.85</v>
      </c>
      <c r="B46" s="19" t="s">
        <v>14</v>
      </c>
      <c r="C46" s="14">
        <v>101.43</v>
      </c>
      <c r="D46" s="129">
        <f>C46*$A$46</f>
        <v>86.215500000000006</v>
      </c>
      <c r="I46" s="14">
        <v>101.43</v>
      </c>
      <c r="J46" s="129">
        <f>I46*$A$46</f>
        <v>86.215500000000006</v>
      </c>
      <c r="O46" s="14">
        <v>101.43</v>
      </c>
      <c r="P46" s="129">
        <f>O46*$A$46</f>
        <v>86.215500000000006</v>
      </c>
      <c r="U46" s="14">
        <v>101.43</v>
      </c>
      <c r="V46" s="129">
        <f>U46*$A$46</f>
        <v>86.215500000000006</v>
      </c>
      <c r="AA46" s="14">
        <v>101.43</v>
      </c>
      <c r="AB46" s="129">
        <f>AA46*$A$46</f>
        <v>86.215500000000006</v>
      </c>
      <c r="AG46" s="14">
        <v>101.43</v>
      </c>
      <c r="AH46" s="129">
        <f>AG46*$A$46</f>
        <v>86.215500000000006</v>
      </c>
      <c r="AM46" s="14">
        <v>101.43</v>
      </c>
      <c r="AN46" s="129">
        <f>AM46*$A$46</f>
        <v>86.215500000000006</v>
      </c>
      <c r="AS46" s="14">
        <v>101.43</v>
      </c>
      <c r="AT46" s="129">
        <f>AS46*$A$46</f>
        <v>86.215500000000006</v>
      </c>
      <c r="AY46" s="14">
        <v>101.43</v>
      </c>
      <c r="AZ46" s="129">
        <f>AY46*$A$46</f>
        <v>86.215500000000006</v>
      </c>
      <c r="BE46" s="14">
        <v>101.43</v>
      </c>
      <c r="BF46" s="129">
        <f>BE46*$A$46</f>
        <v>86.215500000000006</v>
      </c>
      <c r="BK46" s="14">
        <v>101.43</v>
      </c>
      <c r="BL46" s="129">
        <f>BK46*$A$46</f>
        <v>86.215500000000006</v>
      </c>
      <c r="BQ46" s="14">
        <v>101.43</v>
      </c>
      <c r="BR46" s="129">
        <f>BQ46*$A$46</f>
        <v>86.215500000000006</v>
      </c>
      <c r="BW46" s="14">
        <v>101.43</v>
      </c>
      <c r="BX46" s="129">
        <f>BW46*$A$46</f>
        <v>86.215500000000006</v>
      </c>
      <c r="CC46" s="14">
        <v>101.43</v>
      </c>
      <c r="CD46" s="129">
        <f>CC46*$A$46</f>
        <v>86.215500000000006</v>
      </c>
      <c r="CI46" s="14">
        <v>101.43</v>
      </c>
      <c r="CJ46" s="129">
        <f>CI46*$A$46</f>
        <v>86.215500000000006</v>
      </c>
      <c r="CO46" s="14">
        <v>101.43</v>
      </c>
      <c r="CP46" s="129">
        <f>CO46*$A$46</f>
        <v>86.215500000000006</v>
      </c>
      <c r="CU46" s="14">
        <v>101.43</v>
      </c>
      <c r="CV46" s="129">
        <f>CU46*$A$46</f>
        <v>86.215500000000006</v>
      </c>
      <c r="DA46" s="14">
        <v>101.43</v>
      </c>
      <c r="DB46" s="129">
        <f>DA46*$A$46</f>
        <v>86.215500000000006</v>
      </c>
      <c r="DG46" s="14">
        <v>101.43</v>
      </c>
      <c r="DH46" s="129">
        <f>DG46*$A$46</f>
        <v>86.215500000000006</v>
      </c>
      <c r="DM46" s="14">
        <v>101.43</v>
      </c>
      <c r="DN46" s="129">
        <f>DM46*$A$46</f>
        <v>86.215500000000006</v>
      </c>
      <c r="DS46" s="14">
        <v>101.43</v>
      </c>
      <c r="DT46" s="129">
        <f>DS46*$A$46</f>
        <v>86.215500000000006</v>
      </c>
    </row>
    <row r="47" spans="1:124" ht="21" hidden="1" thickBot="1">
      <c r="A47" s="1">
        <v>0.85</v>
      </c>
      <c r="B47" s="19" t="s">
        <v>4</v>
      </c>
      <c r="C47" s="14">
        <v>89.15</v>
      </c>
      <c r="D47" s="129">
        <f>C47*$A$47</f>
        <v>75.777500000000003</v>
      </c>
      <c r="I47" s="14">
        <v>89.15</v>
      </c>
      <c r="J47" s="129">
        <f>I47*$A$47</f>
        <v>75.777500000000003</v>
      </c>
      <c r="O47" s="14">
        <v>89.15</v>
      </c>
      <c r="P47" s="129">
        <f>O47*$A$47</f>
        <v>75.777500000000003</v>
      </c>
      <c r="U47" s="14">
        <v>89.15</v>
      </c>
      <c r="V47" s="129">
        <f>U47*$A$47</f>
        <v>75.777500000000003</v>
      </c>
      <c r="AA47" s="14">
        <v>89.15</v>
      </c>
      <c r="AB47" s="129">
        <f>AA47*$A$47</f>
        <v>75.777500000000003</v>
      </c>
      <c r="AG47" s="14">
        <v>89.15</v>
      </c>
      <c r="AH47" s="129">
        <f>AG47*$A$47</f>
        <v>75.777500000000003</v>
      </c>
      <c r="AM47" s="14">
        <v>89.15</v>
      </c>
      <c r="AN47" s="129">
        <f>AM47*$A$47</f>
        <v>75.777500000000003</v>
      </c>
      <c r="AS47" s="14">
        <v>89.15</v>
      </c>
      <c r="AT47" s="129">
        <f>AS47*$A$47</f>
        <v>75.777500000000003</v>
      </c>
      <c r="AY47" s="14">
        <v>89.15</v>
      </c>
      <c r="AZ47" s="129">
        <f>AY47*$A$47</f>
        <v>75.777500000000003</v>
      </c>
      <c r="BE47" s="14">
        <v>89.15</v>
      </c>
      <c r="BF47" s="129">
        <f>BE47*$A$47</f>
        <v>75.777500000000003</v>
      </c>
      <c r="BK47" s="14">
        <v>89.15</v>
      </c>
      <c r="BL47" s="129">
        <f>BK47*$A$47</f>
        <v>75.777500000000003</v>
      </c>
      <c r="BQ47" s="14">
        <v>89.15</v>
      </c>
      <c r="BR47" s="129">
        <f>BQ47*$A$47</f>
        <v>75.777500000000003</v>
      </c>
      <c r="BW47" s="14">
        <v>89.15</v>
      </c>
      <c r="BX47" s="129">
        <f>BW47*$A$47</f>
        <v>75.777500000000003</v>
      </c>
      <c r="CC47" s="14">
        <v>89.15</v>
      </c>
      <c r="CD47" s="129">
        <f>CC47*$A$47</f>
        <v>75.777500000000003</v>
      </c>
      <c r="CI47" s="14">
        <v>89.15</v>
      </c>
      <c r="CJ47" s="129">
        <f>CI47*$A$47</f>
        <v>75.777500000000003</v>
      </c>
      <c r="CO47" s="14">
        <v>89.15</v>
      </c>
      <c r="CP47" s="129">
        <f>CO47*$A$47</f>
        <v>75.777500000000003</v>
      </c>
      <c r="CU47" s="14">
        <v>89.15</v>
      </c>
      <c r="CV47" s="129">
        <f>CU47*$A$47</f>
        <v>75.777500000000003</v>
      </c>
      <c r="DA47" s="14">
        <v>89.15</v>
      </c>
      <c r="DB47" s="129">
        <f>DA47*$A$47</f>
        <v>75.777500000000003</v>
      </c>
      <c r="DG47" s="14">
        <v>89.15</v>
      </c>
      <c r="DH47" s="129">
        <f>DG47*$A$47</f>
        <v>75.777500000000003</v>
      </c>
      <c r="DM47" s="14">
        <v>89.15</v>
      </c>
      <c r="DN47" s="129">
        <f>DM47*$A$47</f>
        <v>75.777500000000003</v>
      </c>
      <c r="DS47" s="14">
        <v>89.15</v>
      </c>
      <c r="DT47" s="129">
        <f>DS47*$A$47</f>
        <v>75.777500000000003</v>
      </c>
    </row>
    <row r="48" spans="1:124" ht="21" hidden="1" thickBot="1">
      <c r="A48" s="1">
        <v>0.85</v>
      </c>
      <c r="B48" s="19" t="s">
        <v>16</v>
      </c>
      <c r="C48" s="34">
        <v>27</v>
      </c>
      <c r="D48" s="129">
        <f>C48*$A$48</f>
        <v>22.95</v>
      </c>
      <c r="I48" s="34">
        <v>27</v>
      </c>
      <c r="J48" s="129">
        <f>I48*$A$48</f>
        <v>22.95</v>
      </c>
      <c r="O48" s="34">
        <v>27</v>
      </c>
      <c r="P48" s="129">
        <f>O48*$A$48</f>
        <v>22.95</v>
      </c>
      <c r="U48" s="34">
        <v>27</v>
      </c>
      <c r="V48" s="129">
        <f>U48*$A$48</f>
        <v>22.95</v>
      </c>
      <c r="AA48" s="34">
        <v>27</v>
      </c>
      <c r="AB48" s="129">
        <f>AA48*$A$48</f>
        <v>22.95</v>
      </c>
      <c r="AG48" s="34">
        <v>27</v>
      </c>
      <c r="AH48" s="129">
        <f>AG48*$A$48</f>
        <v>22.95</v>
      </c>
      <c r="AM48" s="34">
        <v>27</v>
      </c>
      <c r="AN48" s="129">
        <f>AM48*$A$48</f>
        <v>22.95</v>
      </c>
      <c r="AS48" s="34">
        <v>27</v>
      </c>
      <c r="AT48" s="129">
        <f>AS48*$A$48</f>
        <v>22.95</v>
      </c>
      <c r="AY48" s="34">
        <v>27</v>
      </c>
      <c r="AZ48" s="129">
        <f>AY48*$A$48</f>
        <v>22.95</v>
      </c>
      <c r="BE48" s="34">
        <v>27</v>
      </c>
      <c r="BF48" s="129">
        <f>BE48*$A$48</f>
        <v>22.95</v>
      </c>
      <c r="BK48" s="34">
        <v>27</v>
      </c>
      <c r="BL48" s="129">
        <f>BK48*$A$48</f>
        <v>22.95</v>
      </c>
      <c r="BQ48" s="34">
        <v>27</v>
      </c>
      <c r="BR48" s="129">
        <f>BQ48*$A$48</f>
        <v>22.95</v>
      </c>
      <c r="BW48" s="34">
        <v>27</v>
      </c>
      <c r="BX48" s="129">
        <f>BW48*$A$48</f>
        <v>22.95</v>
      </c>
      <c r="CC48" s="34">
        <v>27</v>
      </c>
      <c r="CD48" s="129">
        <f>CC48*$A$48</f>
        <v>22.95</v>
      </c>
      <c r="CI48" s="34">
        <v>27</v>
      </c>
      <c r="CJ48" s="129">
        <f>CI48*$A$48</f>
        <v>22.95</v>
      </c>
      <c r="CO48" s="34">
        <v>27</v>
      </c>
      <c r="CP48" s="129">
        <f>CO48*$A$48</f>
        <v>22.95</v>
      </c>
      <c r="CU48" s="34">
        <v>27</v>
      </c>
      <c r="CV48" s="129">
        <f>CU48*$A$48</f>
        <v>22.95</v>
      </c>
      <c r="DA48" s="34">
        <v>27</v>
      </c>
      <c r="DB48" s="129">
        <f>DA48*$A$48</f>
        <v>22.95</v>
      </c>
      <c r="DG48" s="34">
        <v>27</v>
      </c>
      <c r="DH48" s="129">
        <f>DG48*$A$48</f>
        <v>22.95</v>
      </c>
      <c r="DM48" s="34">
        <v>27</v>
      </c>
      <c r="DN48" s="129">
        <f>DM48*$A$48</f>
        <v>22.95</v>
      </c>
      <c r="DS48" s="34">
        <v>27</v>
      </c>
      <c r="DT48" s="129">
        <f>DS48*$A$48</f>
        <v>22.95</v>
      </c>
    </row>
    <row r="49" hidden="1"/>
  </sheetData>
  <mergeCells count="231">
    <mergeCell ref="DR29:DV29"/>
    <mergeCell ref="DR30:DV30"/>
    <mergeCell ref="DR2:DV2"/>
    <mergeCell ref="DR3:DR4"/>
    <mergeCell ref="DS3:DS4"/>
    <mergeCell ref="DT3:DT4"/>
    <mergeCell ref="DU3:DU4"/>
    <mergeCell ref="DV3:DV4"/>
    <mergeCell ref="DR19:DR20"/>
    <mergeCell ref="DS19:DV20"/>
    <mergeCell ref="DR28:DV28"/>
    <mergeCell ref="CT19:CT20"/>
    <mergeCell ref="CU19:CX20"/>
    <mergeCell ref="CT28:CX28"/>
    <mergeCell ref="CT29:CX29"/>
    <mergeCell ref="CT30:CX30"/>
    <mergeCell ref="BJ19:BJ20"/>
    <mergeCell ref="BK19:BN20"/>
    <mergeCell ref="BJ28:BN28"/>
    <mergeCell ref="BJ29:BN29"/>
    <mergeCell ref="BJ30:BN30"/>
    <mergeCell ref="CN29:CR29"/>
    <mergeCell ref="CN30:CR30"/>
    <mergeCell ref="CH19:CH20"/>
    <mergeCell ref="CI19:CL20"/>
    <mergeCell ref="CH28:CL28"/>
    <mergeCell ref="CH29:CL29"/>
    <mergeCell ref="CH30:CL30"/>
    <mergeCell ref="CB19:CB20"/>
    <mergeCell ref="CC19:CF20"/>
    <mergeCell ref="CB28:CF28"/>
    <mergeCell ref="CB29:CF29"/>
    <mergeCell ref="CB30:CF30"/>
    <mergeCell ref="BP28:BT28"/>
    <mergeCell ref="CT2:CX2"/>
    <mergeCell ref="CT3:CT4"/>
    <mergeCell ref="CU3:CU4"/>
    <mergeCell ref="CV3:CV4"/>
    <mergeCell ref="CW3:CW4"/>
    <mergeCell ref="BJ2:BN2"/>
    <mergeCell ref="BJ3:BJ4"/>
    <mergeCell ref="BK3:BK4"/>
    <mergeCell ref="BL3:BL4"/>
    <mergeCell ref="BM3:BM4"/>
    <mergeCell ref="BN3:BN4"/>
    <mergeCell ref="CN2:CR2"/>
    <mergeCell ref="CN3:CN4"/>
    <mergeCell ref="CO3:CO4"/>
    <mergeCell ref="CP3:CP4"/>
    <mergeCell ref="CQ3:CQ4"/>
    <mergeCell ref="CH2:CL2"/>
    <mergeCell ref="CH3:CH4"/>
    <mergeCell ref="CI3:CI4"/>
    <mergeCell ref="CJ3:CJ4"/>
    <mergeCell ref="CK3:CK4"/>
    <mergeCell ref="CL3:CL4"/>
    <mergeCell ref="CF3:CF4"/>
    <mergeCell ref="CX3:CX4"/>
    <mergeCell ref="AP3:AP4"/>
    <mergeCell ref="AL19:AL20"/>
    <mergeCell ref="AM19:AP20"/>
    <mergeCell ref="AL28:AP28"/>
    <mergeCell ref="AL29:AP29"/>
    <mergeCell ref="AL30:AP30"/>
    <mergeCell ref="DL19:DL20"/>
    <mergeCell ref="DM19:DP20"/>
    <mergeCell ref="DL28:DP28"/>
    <mergeCell ref="DL29:DP29"/>
    <mergeCell ref="DL30:DP30"/>
    <mergeCell ref="DF19:DF20"/>
    <mergeCell ref="DG19:DJ20"/>
    <mergeCell ref="DF28:DJ28"/>
    <mergeCell ref="DF29:DJ29"/>
    <mergeCell ref="DF30:DJ30"/>
    <mergeCell ref="CZ19:CZ20"/>
    <mergeCell ref="DA19:DD20"/>
    <mergeCell ref="CZ28:DD28"/>
    <mergeCell ref="CZ29:DD29"/>
    <mergeCell ref="CZ30:DD30"/>
    <mergeCell ref="CN19:CN20"/>
    <mergeCell ref="CO19:CR20"/>
    <mergeCell ref="CN28:CR28"/>
    <mergeCell ref="AL2:AP2"/>
    <mergeCell ref="AL3:AL4"/>
    <mergeCell ref="AM3:AM4"/>
    <mergeCell ref="AN3:AN4"/>
    <mergeCell ref="AO3:AO4"/>
    <mergeCell ref="DL2:DP2"/>
    <mergeCell ref="DL3:DL4"/>
    <mergeCell ref="DM3:DM4"/>
    <mergeCell ref="DN3:DN4"/>
    <mergeCell ref="DO3:DO4"/>
    <mergeCell ref="DP3:DP4"/>
    <mergeCell ref="DJ3:DJ4"/>
    <mergeCell ref="DF2:DJ2"/>
    <mergeCell ref="DF3:DF4"/>
    <mergeCell ref="DG3:DG4"/>
    <mergeCell ref="DH3:DH4"/>
    <mergeCell ref="DI3:DI4"/>
    <mergeCell ref="CZ2:DD2"/>
    <mergeCell ref="CZ3:CZ4"/>
    <mergeCell ref="DA3:DA4"/>
    <mergeCell ref="DB3:DB4"/>
    <mergeCell ref="DC3:DC4"/>
    <mergeCell ref="DD3:DD4"/>
    <mergeCell ref="CR3:CR4"/>
    <mergeCell ref="CB2:CF2"/>
    <mergeCell ref="CB3:CB4"/>
    <mergeCell ref="CC3:CC4"/>
    <mergeCell ref="CD3:CD4"/>
    <mergeCell ref="CE3:CE4"/>
    <mergeCell ref="BT3:BT4"/>
    <mergeCell ref="BZ3:BZ4"/>
    <mergeCell ref="BV19:BV20"/>
    <mergeCell ref="BW19:BZ20"/>
    <mergeCell ref="AY19:BB20"/>
    <mergeCell ref="AX28:BB28"/>
    <mergeCell ref="AX29:BB29"/>
    <mergeCell ref="AX30:BB30"/>
    <mergeCell ref="BV30:BZ30"/>
    <mergeCell ref="BP19:BP20"/>
    <mergeCell ref="BQ19:BT20"/>
    <mergeCell ref="BP30:BT30"/>
    <mergeCell ref="BV2:BZ2"/>
    <mergeCell ref="BV3:BV4"/>
    <mergeCell ref="BW3:BW4"/>
    <mergeCell ref="BX3:BX4"/>
    <mergeCell ref="BY3:BY4"/>
    <mergeCell ref="BP2:BT2"/>
    <mergeCell ref="BP3:BP4"/>
    <mergeCell ref="BQ3:BQ4"/>
    <mergeCell ref="BR3:BR4"/>
    <mergeCell ref="BS3:BS4"/>
    <mergeCell ref="BP29:BT29"/>
    <mergeCell ref="BV28:BZ28"/>
    <mergeCell ref="BV29:BZ29"/>
    <mergeCell ref="AR30:AV30"/>
    <mergeCell ref="AF19:AF20"/>
    <mergeCell ref="AG19:AJ20"/>
    <mergeCell ref="AF28:AJ28"/>
    <mergeCell ref="AF29:AJ29"/>
    <mergeCell ref="AF30:AJ30"/>
    <mergeCell ref="BD2:BH2"/>
    <mergeCell ref="BD3:BD4"/>
    <mergeCell ref="BE3:BE4"/>
    <mergeCell ref="BF3:BF4"/>
    <mergeCell ref="BG3:BG4"/>
    <mergeCell ref="AX2:BB2"/>
    <mergeCell ref="AX3:AX4"/>
    <mergeCell ref="AY3:AY4"/>
    <mergeCell ref="AZ3:AZ4"/>
    <mergeCell ref="BA3:BA4"/>
    <mergeCell ref="BB3:BB4"/>
    <mergeCell ref="BH3:BH4"/>
    <mergeCell ref="BD19:BD20"/>
    <mergeCell ref="BE19:BH20"/>
    <mergeCell ref="BD28:BH28"/>
    <mergeCell ref="BD29:BH29"/>
    <mergeCell ref="BD30:BH30"/>
    <mergeCell ref="AX19:AX20"/>
    <mergeCell ref="Z28:AD28"/>
    <mergeCell ref="Z29:AD29"/>
    <mergeCell ref="Z30:AD30"/>
    <mergeCell ref="T19:T20"/>
    <mergeCell ref="U19:X20"/>
    <mergeCell ref="T28:X28"/>
    <mergeCell ref="T29:X29"/>
    <mergeCell ref="T30:X30"/>
    <mergeCell ref="AR2:AV2"/>
    <mergeCell ref="AR3:AR4"/>
    <mergeCell ref="AS3:AS4"/>
    <mergeCell ref="AT3:AT4"/>
    <mergeCell ref="AU3:AU4"/>
    <mergeCell ref="AF2:AJ2"/>
    <mergeCell ref="AF3:AF4"/>
    <mergeCell ref="AG3:AG4"/>
    <mergeCell ref="AH3:AH4"/>
    <mergeCell ref="AI3:AI4"/>
    <mergeCell ref="AJ3:AJ4"/>
    <mergeCell ref="AV3:AV4"/>
    <mergeCell ref="AR19:AR20"/>
    <mergeCell ref="AS19:AV20"/>
    <mergeCell ref="AR28:AV28"/>
    <mergeCell ref="AR29:AV29"/>
    <mergeCell ref="N28:R28"/>
    <mergeCell ref="N29:R29"/>
    <mergeCell ref="N30:R30"/>
    <mergeCell ref="T2:X2"/>
    <mergeCell ref="T3:T4"/>
    <mergeCell ref="U3:U4"/>
    <mergeCell ref="V3:V4"/>
    <mergeCell ref="W3:W4"/>
    <mergeCell ref="X3:X4"/>
    <mergeCell ref="N2:R2"/>
    <mergeCell ref="N3:N4"/>
    <mergeCell ref="O3:O4"/>
    <mergeCell ref="P3:P4"/>
    <mergeCell ref="Q3:Q4"/>
    <mergeCell ref="R3:R4"/>
    <mergeCell ref="N19:N20"/>
    <mergeCell ref="Z2:AD2"/>
    <mergeCell ref="Z3:Z4"/>
    <mergeCell ref="AA3:AA4"/>
    <mergeCell ref="AB3:AB4"/>
    <mergeCell ref="AC3:AC4"/>
    <mergeCell ref="O19:R20"/>
    <mergeCell ref="AD3:AD4"/>
    <mergeCell ref="Z19:Z20"/>
    <mergeCell ref="AA19:AD20"/>
    <mergeCell ref="B29:F29"/>
    <mergeCell ref="B30:F30"/>
    <mergeCell ref="H2:L2"/>
    <mergeCell ref="H3:H4"/>
    <mergeCell ref="I3:I4"/>
    <mergeCell ref="J3:J4"/>
    <mergeCell ref="K3:K4"/>
    <mergeCell ref="L3:L4"/>
    <mergeCell ref="H19:H20"/>
    <mergeCell ref="I19:L20"/>
    <mergeCell ref="B19:B20"/>
    <mergeCell ref="C19:F20"/>
    <mergeCell ref="B2:F2"/>
    <mergeCell ref="B28:F28"/>
    <mergeCell ref="C3:C4"/>
    <mergeCell ref="D3:D4"/>
    <mergeCell ref="E3:E4"/>
    <mergeCell ref="F3:F4"/>
    <mergeCell ref="B3:B4"/>
    <mergeCell ref="H28:L28"/>
    <mergeCell ref="H29:L29"/>
    <mergeCell ref="H30:L30"/>
  </mergeCells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D93B83-7F35-4A62-B5F6-FFDE2C5F5199}">
  <dimension ref="A1:S28"/>
  <sheetViews>
    <sheetView showGridLines="0" workbookViewId="0">
      <selection activeCell="AB14" sqref="AB14"/>
    </sheetView>
  </sheetViews>
  <sheetFormatPr defaultRowHeight="20.5"/>
  <cols>
    <col min="1" max="1" width="2.81640625" style="1" customWidth="1"/>
    <col min="2" max="2" width="25" style="1" bestFit="1" customWidth="1"/>
    <col min="3" max="4" width="25.54296875" style="1" customWidth="1"/>
    <col min="5" max="5" width="5.7265625" style="1" customWidth="1"/>
    <col min="6" max="6" width="28.1796875" style="1" customWidth="1"/>
    <col min="7" max="7" width="27.54296875" customWidth="1"/>
    <col min="14" max="16" width="12.90625" hidden="1" customWidth="1"/>
    <col min="17" max="19" width="0" hidden="1" customWidth="1"/>
  </cols>
  <sheetData>
    <row r="1" spans="2:19" ht="9" customHeight="1" thickBot="1"/>
    <row r="2" spans="2:19" ht="38.25" customHeight="1">
      <c r="B2" s="189" t="s">
        <v>144</v>
      </c>
      <c r="C2" s="190"/>
      <c r="D2" s="191"/>
      <c r="E2" s="9"/>
      <c r="F2" s="192" t="s">
        <v>44</v>
      </c>
      <c r="G2" s="193"/>
      <c r="N2" t="s">
        <v>131</v>
      </c>
    </row>
    <row r="3" spans="2:19" ht="26" thickBot="1">
      <c r="B3" s="3" t="s">
        <v>36</v>
      </c>
      <c r="C3" s="89" t="s">
        <v>45</v>
      </c>
      <c r="D3" s="10" t="s">
        <v>43</v>
      </c>
      <c r="E3" s="7"/>
      <c r="F3" s="62" t="s">
        <v>45</v>
      </c>
      <c r="G3" s="63" t="s">
        <v>43</v>
      </c>
      <c r="N3" t="s">
        <v>36</v>
      </c>
      <c r="O3" t="s">
        <v>45</v>
      </c>
      <c r="P3" t="s">
        <v>43</v>
      </c>
    </row>
    <row r="4" spans="2:19">
      <c r="B4" s="19" t="s">
        <v>19</v>
      </c>
      <c r="C4" s="14">
        <f>'Production Cost Comparison'!D17</f>
        <v>385.23619999999994</v>
      </c>
      <c r="D4" s="15">
        <f>'Production Cost Comparison'!D27</f>
        <v>570.17920000000004</v>
      </c>
      <c r="E4" s="8"/>
      <c r="F4" s="60">
        <f>'Production Cost Comparison'!F17</f>
        <v>0</v>
      </c>
      <c r="G4" s="61">
        <f>'Production Cost Comparison'!F27</f>
        <v>0</v>
      </c>
      <c r="N4" t="s">
        <v>19</v>
      </c>
      <c r="O4">
        <v>389.67867000000007</v>
      </c>
      <c r="P4">
        <v>599.21867000000009</v>
      </c>
      <c r="R4" s="134">
        <f>(C4-O4)/O4</f>
        <v>-1.1400341722579086E-2</v>
      </c>
      <c r="S4" s="134">
        <f>(D4-P4)/P4</f>
        <v>-4.8462224983744327E-2</v>
      </c>
    </row>
    <row r="5" spans="2:19">
      <c r="B5" s="19" t="s">
        <v>37</v>
      </c>
      <c r="C5" s="49">
        <f>'Production Cost Comparison'!J17</f>
        <v>326.33349999999996</v>
      </c>
      <c r="D5" s="50">
        <f>'Production Cost Comparison'!J27</f>
        <v>511.27649999999994</v>
      </c>
      <c r="E5" s="8"/>
      <c r="F5" s="52">
        <f>'Production Cost Comparison'!L17</f>
        <v>0</v>
      </c>
      <c r="G5" s="50">
        <f>'Production Cost Comparison'!L27</f>
        <v>0</v>
      </c>
      <c r="N5" t="s">
        <v>37</v>
      </c>
      <c r="O5">
        <v>332.28459000000004</v>
      </c>
      <c r="P5">
        <v>541.82459000000006</v>
      </c>
      <c r="R5" s="134">
        <f t="shared" ref="R5:R24" si="0">(C5-O5)/O5</f>
        <v>-1.7909617776737941E-2</v>
      </c>
      <c r="S5" s="134">
        <f t="shared" ref="S5:S24" si="1">(D5-P5)/P5</f>
        <v>-5.638003620322974E-2</v>
      </c>
    </row>
    <row r="6" spans="2:19">
      <c r="B6" s="19" t="s">
        <v>22</v>
      </c>
      <c r="C6" s="14">
        <f>'Production Cost Comparison'!P17</f>
        <v>269.01869999999997</v>
      </c>
      <c r="D6" s="15">
        <f>'Production Cost Comparison'!P27</f>
        <v>453.96169999999995</v>
      </c>
      <c r="E6" s="8"/>
      <c r="F6" s="51">
        <f>'Production Cost Comparison'!R17</f>
        <v>0</v>
      </c>
      <c r="G6" s="15">
        <f>'Production Cost Comparison'!R27</f>
        <v>0</v>
      </c>
      <c r="N6" t="s">
        <v>22</v>
      </c>
      <c r="O6">
        <v>283.00914</v>
      </c>
      <c r="P6">
        <v>492.54914000000002</v>
      </c>
      <c r="R6" s="134">
        <f t="shared" si="0"/>
        <v>-4.9434587165630178E-2</v>
      </c>
      <c r="S6" s="134">
        <f t="shared" si="1"/>
        <v>-7.8342315245946967E-2</v>
      </c>
    </row>
    <row r="7" spans="2:19">
      <c r="B7" s="19" t="s">
        <v>23</v>
      </c>
      <c r="C7" s="49">
        <f>'Production Cost Comparison'!V17</f>
        <v>274.69780000000003</v>
      </c>
      <c r="D7" s="50">
        <f>'Production Cost Comparison'!V27</f>
        <v>459.64080000000001</v>
      </c>
      <c r="E7" s="8"/>
      <c r="F7" s="52">
        <f>'Production Cost Comparison'!X17</f>
        <v>0</v>
      </c>
      <c r="G7" s="50">
        <f>'Production Cost Comparison'!X27</f>
        <v>0</v>
      </c>
      <c r="N7" t="s">
        <v>23</v>
      </c>
      <c r="O7">
        <v>307.74303000000003</v>
      </c>
      <c r="P7">
        <v>517.28303000000005</v>
      </c>
      <c r="R7" s="134">
        <f t="shared" si="0"/>
        <v>-0.1073792962914546</v>
      </c>
      <c r="S7" s="134">
        <f t="shared" si="1"/>
        <v>-0.11143267158793134</v>
      </c>
    </row>
    <row r="8" spans="2:19">
      <c r="B8" s="19" t="s">
        <v>24</v>
      </c>
      <c r="C8" s="14">
        <f>'Production Cost Comparison'!AB17</f>
        <v>519.49799999999993</v>
      </c>
      <c r="D8" s="15">
        <f>'Production Cost Comparison'!AB27</f>
        <v>704.44100000000003</v>
      </c>
      <c r="E8" s="8"/>
      <c r="F8" s="51">
        <f>'Production Cost Comparison'!AD17</f>
        <v>0</v>
      </c>
      <c r="G8" s="15">
        <f>'Production Cost Comparison'!AD27</f>
        <v>0</v>
      </c>
      <c r="N8" t="s">
        <v>24</v>
      </c>
      <c r="O8">
        <v>556.75593000000003</v>
      </c>
      <c r="P8">
        <v>766.29593</v>
      </c>
      <c r="R8" s="134">
        <f t="shared" si="0"/>
        <v>-6.6919682382188719E-2</v>
      </c>
      <c r="S8" s="134">
        <f t="shared" si="1"/>
        <v>-8.0719376912258903E-2</v>
      </c>
    </row>
    <row r="9" spans="2:19">
      <c r="B9" s="19" t="s">
        <v>34</v>
      </c>
      <c r="C9" s="49">
        <f>'Production Cost Comparison'!AH17</f>
        <v>279.2371</v>
      </c>
      <c r="D9" s="50">
        <f>'Production Cost Comparison'!AH27</f>
        <v>464.18009999999998</v>
      </c>
      <c r="E9" s="8"/>
      <c r="F9" s="52">
        <f>'Production Cost Comparison'!AJ17</f>
        <v>0</v>
      </c>
      <c r="G9" s="50">
        <f>'Production Cost Comparison'!AJ27</f>
        <v>0</v>
      </c>
      <c r="N9" t="s">
        <v>34</v>
      </c>
      <c r="O9">
        <v>309.39750000000004</v>
      </c>
      <c r="P9">
        <v>518.9375</v>
      </c>
      <c r="R9" s="134">
        <f t="shared" si="0"/>
        <v>-9.748107208364655E-2</v>
      </c>
      <c r="S9" s="134">
        <f t="shared" si="1"/>
        <v>-0.10551829459231607</v>
      </c>
    </row>
    <row r="10" spans="2:19">
      <c r="B10" s="19" t="s">
        <v>35</v>
      </c>
      <c r="C10" s="14">
        <f>'Production Cost Comparison'!AN17</f>
        <v>285.86777890000002</v>
      </c>
      <c r="D10" s="15">
        <f>'Production Cost Comparison'!AN27</f>
        <v>470.8107789</v>
      </c>
      <c r="E10" s="8"/>
      <c r="F10" s="51">
        <f>'Production Cost Comparison'!AP17</f>
        <v>0</v>
      </c>
      <c r="G10" s="15">
        <f>'Production Cost Comparison'!AP27</f>
        <v>0</v>
      </c>
      <c r="N10" t="s">
        <v>35</v>
      </c>
      <c r="O10">
        <v>314.25393600000001</v>
      </c>
      <c r="P10">
        <v>523.79393600000003</v>
      </c>
      <c r="R10" s="134">
        <f t="shared" si="0"/>
        <v>-9.0328724156377757E-2</v>
      </c>
      <c r="S10" s="134">
        <f t="shared" si="1"/>
        <v>-0.10115267371098398</v>
      </c>
    </row>
    <row r="11" spans="2:19">
      <c r="B11" s="19" t="s">
        <v>25</v>
      </c>
      <c r="C11" s="49">
        <f>'Production Cost Comparison'!AT17</f>
        <v>359.76420000000002</v>
      </c>
      <c r="D11" s="50">
        <f>'Production Cost Comparison'!AT27</f>
        <v>544.70720000000006</v>
      </c>
      <c r="E11" s="8"/>
      <c r="F11" s="52">
        <f>'Production Cost Comparison'!AV17</f>
        <v>0</v>
      </c>
      <c r="G11" s="50">
        <f>'Production Cost Comparison'!AV27</f>
        <v>0</v>
      </c>
      <c r="N11" t="s">
        <v>25</v>
      </c>
      <c r="O11">
        <v>319.16366999999997</v>
      </c>
      <c r="P11">
        <v>528.70366999999999</v>
      </c>
      <c r="R11" s="134">
        <f t="shared" si="0"/>
        <v>0.1272091212637079</v>
      </c>
      <c r="S11" s="134">
        <f t="shared" si="1"/>
        <v>3.0269375659904289E-2</v>
      </c>
    </row>
    <row r="12" spans="2:19">
      <c r="B12" s="19" t="s">
        <v>26</v>
      </c>
      <c r="C12" s="14">
        <f>'Production Cost Comparison'!AZ17</f>
        <v>306.54259999999999</v>
      </c>
      <c r="D12" s="15">
        <f>'Production Cost Comparison'!AZ27</f>
        <v>491.48559999999998</v>
      </c>
      <c r="E12" s="8"/>
      <c r="F12" s="51">
        <f>'Production Cost Comparison'!BB17</f>
        <v>0</v>
      </c>
      <c r="G12" s="15">
        <f>'Production Cost Comparison'!BB27</f>
        <v>0</v>
      </c>
      <c r="N12" t="s">
        <v>26</v>
      </c>
      <c r="O12">
        <v>323.46018000000004</v>
      </c>
      <c r="P12">
        <v>533.00018</v>
      </c>
      <c r="R12" s="134">
        <f t="shared" si="0"/>
        <v>-5.230189385290035E-2</v>
      </c>
      <c r="S12" s="134">
        <f t="shared" si="1"/>
        <v>-7.7888491519834055E-2</v>
      </c>
    </row>
    <row r="13" spans="2:19">
      <c r="B13" s="19" t="s">
        <v>39</v>
      </c>
      <c r="C13" s="49">
        <f>'Production Cost Comparison'!BF17</f>
        <v>287.00870000000003</v>
      </c>
      <c r="D13" s="50">
        <f>'Production Cost Comparison'!BF27</f>
        <v>471.95170000000002</v>
      </c>
      <c r="E13" s="8"/>
      <c r="F13" s="52">
        <f>'Production Cost Comparison'!BH17</f>
        <v>0</v>
      </c>
      <c r="G13" s="50">
        <f>'Production Cost Comparison'!BH27</f>
        <v>0</v>
      </c>
      <c r="N13" t="s">
        <v>39</v>
      </c>
      <c r="O13">
        <v>321.02397000000002</v>
      </c>
      <c r="P13">
        <v>530.56397000000004</v>
      </c>
      <c r="R13" s="134">
        <f t="shared" si="0"/>
        <v>-0.10595866096852513</v>
      </c>
      <c r="S13" s="134">
        <f t="shared" si="1"/>
        <v>-0.11047163643622468</v>
      </c>
    </row>
    <row r="14" spans="2:19">
      <c r="B14" s="19" t="s">
        <v>38</v>
      </c>
      <c r="C14" s="14">
        <f>'Production Cost Comparison'!BL17</f>
        <v>327.0548</v>
      </c>
      <c r="D14" s="15">
        <f>'Production Cost Comparison'!BL27</f>
        <v>511.99779999999998</v>
      </c>
      <c r="E14" s="8"/>
      <c r="F14" s="51">
        <f>'Production Cost Comparison'!BN17</f>
        <v>0</v>
      </c>
      <c r="G14" s="15">
        <f>'Production Cost Comparison'!BN27</f>
        <v>0</v>
      </c>
      <c r="N14" t="s">
        <v>38</v>
      </c>
      <c r="O14">
        <v>358.23461400000002</v>
      </c>
      <c r="P14">
        <v>567.77461400000004</v>
      </c>
      <c r="R14" s="134">
        <f t="shared" si="0"/>
        <v>-8.7037412861505389E-2</v>
      </c>
      <c r="S14" s="134">
        <f t="shared" si="1"/>
        <v>-9.8237597498503262E-2</v>
      </c>
    </row>
    <row r="15" spans="2:19">
      <c r="B15" s="19" t="s">
        <v>27</v>
      </c>
      <c r="C15" s="49">
        <f>'Production Cost Comparison'!BR17</f>
        <v>329.36199999999997</v>
      </c>
      <c r="D15" s="50">
        <f>'Production Cost Comparison'!BR27</f>
        <v>514.30499999999995</v>
      </c>
      <c r="E15" s="8"/>
      <c r="F15" s="52">
        <f>'Production Cost Comparison'!BT17</f>
        <v>0</v>
      </c>
      <c r="G15" s="50">
        <f>'Production Cost Comparison'!BT27</f>
        <v>0</v>
      </c>
      <c r="N15" t="s">
        <v>27</v>
      </c>
      <c r="O15">
        <v>351.63520290000002</v>
      </c>
      <c r="P15">
        <v>561.17520290000004</v>
      </c>
      <c r="R15" s="134">
        <f t="shared" si="0"/>
        <v>-6.3341789207419702E-2</v>
      </c>
      <c r="S15" s="134">
        <f t="shared" si="1"/>
        <v>-8.3521514596132718E-2</v>
      </c>
    </row>
    <row r="16" spans="2:19">
      <c r="B16" s="19" t="s">
        <v>28</v>
      </c>
      <c r="C16" s="14">
        <f>'Production Cost Comparison'!BX17</f>
        <v>264.89440000000002</v>
      </c>
      <c r="D16" s="15">
        <f>'Production Cost Comparison'!BX27</f>
        <v>449.8374</v>
      </c>
      <c r="E16" s="8"/>
      <c r="F16" s="51">
        <f>'Production Cost Comparison'!BZ17</f>
        <v>0</v>
      </c>
      <c r="G16" s="15">
        <f>'Production Cost Comparison'!BZ27</f>
        <v>0</v>
      </c>
      <c r="N16" t="s">
        <v>28</v>
      </c>
      <c r="O16">
        <v>284.5548</v>
      </c>
      <c r="P16">
        <v>494.09480000000002</v>
      </c>
      <c r="R16" s="134">
        <f t="shared" si="0"/>
        <v>-6.9091788295259762E-2</v>
      </c>
      <c r="S16" s="134">
        <f t="shared" si="1"/>
        <v>-8.9572689289585755E-2</v>
      </c>
    </row>
    <row r="17" spans="1:19">
      <c r="B17" s="19" t="s">
        <v>29</v>
      </c>
      <c r="C17" s="49">
        <f>'Production Cost Comparison'!CD17</f>
        <v>295.73889999999994</v>
      </c>
      <c r="D17" s="50">
        <f>'Production Cost Comparison'!CD27</f>
        <v>480.68189999999993</v>
      </c>
      <c r="E17" s="8"/>
      <c r="F17" s="52">
        <f>'Production Cost Comparison'!CF17</f>
        <v>0</v>
      </c>
      <c r="G17" s="50">
        <f>'Production Cost Comparison'!CF27</f>
        <v>0</v>
      </c>
      <c r="N17" t="s">
        <v>29</v>
      </c>
      <c r="O17">
        <v>312.51654359999992</v>
      </c>
      <c r="P17">
        <v>522.05654359999994</v>
      </c>
      <c r="R17" s="134">
        <f t="shared" si="0"/>
        <v>-5.3685617429182333E-2</v>
      </c>
      <c r="S17" s="134">
        <f t="shared" si="1"/>
        <v>-7.9253184558685061E-2</v>
      </c>
    </row>
    <row r="18" spans="1:19">
      <c r="B18" s="19" t="s">
        <v>33</v>
      </c>
      <c r="C18" s="14">
        <f>'Production Cost Comparison'!CJ17</f>
        <v>247.34448399999997</v>
      </c>
      <c r="D18" s="15">
        <f>'Production Cost Comparison'!CJ27</f>
        <v>432.28748399999995</v>
      </c>
      <c r="E18" s="8"/>
      <c r="F18" s="51">
        <f>'Production Cost Comparison'!CL17</f>
        <v>0</v>
      </c>
      <c r="G18" s="15">
        <f>'Production Cost Comparison'!CL27</f>
        <v>0</v>
      </c>
      <c r="N18" t="s">
        <v>33</v>
      </c>
      <c r="O18">
        <v>263.38117319999998</v>
      </c>
      <c r="P18">
        <v>472.9211732</v>
      </c>
      <c r="R18" s="134">
        <f t="shared" si="0"/>
        <v>-6.0887758244673254E-2</v>
      </c>
      <c r="S18" s="134">
        <f t="shared" si="1"/>
        <v>-8.5920638581381339E-2</v>
      </c>
    </row>
    <row r="19" spans="1:19">
      <c r="B19" s="19" t="s">
        <v>40</v>
      </c>
      <c r="C19" s="49">
        <f>'Production Cost Comparison'!CP17</f>
        <v>271.48856799999999</v>
      </c>
      <c r="D19" s="50">
        <f>'Production Cost Comparison'!CP27</f>
        <v>456.43156799999997</v>
      </c>
      <c r="E19" s="8"/>
      <c r="F19" s="52">
        <f>'Production Cost Comparison'!CR17</f>
        <v>0</v>
      </c>
      <c r="G19" s="50">
        <f>'Production Cost Comparison'!CR27</f>
        <v>0</v>
      </c>
      <c r="N19" t="s">
        <v>40</v>
      </c>
      <c r="O19">
        <v>287.84781720000001</v>
      </c>
      <c r="P19">
        <v>497.38781720000003</v>
      </c>
      <c r="R19" s="134">
        <f t="shared" si="0"/>
        <v>-5.6832979868085734E-2</v>
      </c>
      <c r="S19" s="134">
        <f t="shared" si="1"/>
        <v>-8.2342686699806156E-2</v>
      </c>
    </row>
    <row r="20" spans="1:19">
      <c r="B20" s="19" t="s">
        <v>41</v>
      </c>
      <c r="C20" s="14">
        <f>'Production Cost Comparison'!CV17</f>
        <v>269.51625999999999</v>
      </c>
      <c r="D20" s="15">
        <f>'Production Cost Comparison'!CV27</f>
        <v>454.45925999999997</v>
      </c>
      <c r="E20" s="8"/>
      <c r="F20" s="51">
        <f>'Production Cost Comparison'!CX17</f>
        <v>0</v>
      </c>
      <c r="G20" s="15">
        <f>'Production Cost Comparison'!CX27</f>
        <v>0</v>
      </c>
      <c r="N20" t="s">
        <v>41</v>
      </c>
      <c r="O20">
        <v>285.86926800000003</v>
      </c>
      <c r="P20">
        <v>495.40926800000005</v>
      </c>
      <c r="R20" s="134">
        <f t="shared" si="0"/>
        <v>-5.7204498106456281E-2</v>
      </c>
      <c r="S20" s="134">
        <f t="shared" si="1"/>
        <v>-8.2658946138246397E-2</v>
      </c>
    </row>
    <row r="21" spans="1:19">
      <c r="B21" s="19" t="s">
        <v>30</v>
      </c>
      <c r="C21" s="49">
        <f>'Production Cost Comparison'!DB17</f>
        <v>293.70420999999999</v>
      </c>
      <c r="D21" s="50">
        <f>'Production Cost Comparison'!DB27</f>
        <v>478.64720999999997</v>
      </c>
      <c r="E21" s="8"/>
      <c r="F21" s="52">
        <f>'Production Cost Comparison'!DD17</f>
        <v>0</v>
      </c>
      <c r="G21" s="50">
        <f>'Production Cost Comparison'!DD27</f>
        <v>0</v>
      </c>
      <c r="N21" t="s">
        <v>30</v>
      </c>
      <c r="O21">
        <v>311.11370550000004</v>
      </c>
      <c r="P21">
        <v>520.65370550000011</v>
      </c>
      <c r="R21" s="134">
        <f t="shared" si="0"/>
        <v>-5.5958626033593514E-2</v>
      </c>
      <c r="S21" s="134">
        <f t="shared" si="1"/>
        <v>-8.0680296819668235E-2</v>
      </c>
    </row>
    <row r="22" spans="1:19">
      <c r="B22" s="19" t="s">
        <v>42</v>
      </c>
      <c r="C22" s="93">
        <f>'Production Cost Comparison'!DH17</f>
        <v>304.06784999999996</v>
      </c>
      <c r="D22" s="94">
        <f>'Production Cost Comparison'!DH27</f>
        <v>489.01084999999995</v>
      </c>
      <c r="E22" s="8"/>
      <c r="F22" s="51">
        <f>'Production Cost Comparison'!DJ17</f>
        <v>0</v>
      </c>
      <c r="G22" s="15">
        <f>'Production Cost Comparison'!DJ27</f>
        <v>0</v>
      </c>
      <c r="N22" t="s">
        <v>42</v>
      </c>
      <c r="O22">
        <v>322.82211600000005</v>
      </c>
      <c r="P22">
        <v>532.36211600000001</v>
      </c>
      <c r="R22" s="134">
        <f t="shared" si="0"/>
        <v>-5.8094737226739704E-2</v>
      </c>
      <c r="S22" s="134">
        <f t="shared" si="1"/>
        <v>-8.1431913911770654E-2</v>
      </c>
    </row>
    <row r="23" spans="1:19">
      <c r="B23" s="19" t="s">
        <v>31</v>
      </c>
      <c r="C23" s="49">
        <f>'Production Cost Comparison'!DN17</f>
        <v>263.64482799999996</v>
      </c>
      <c r="D23" s="50">
        <f>'Production Cost Comparison'!DN27</f>
        <v>448.58782799999994</v>
      </c>
      <c r="E23" s="8"/>
      <c r="F23" s="97">
        <f>'Production Cost Comparison'!DP17</f>
        <v>0</v>
      </c>
      <c r="G23" s="98">
        <f>'Production Cost Comparison'!DP27</f>
        <v>0</v>
      </c>
      <c r="N23" t="s">
        <v>31</v>
      </c>
      <c r="O23">
        <v>282.94293779999998</v>
      </c>
      <c r="P23">
        <v>492.4829378</v>
      </c>
      <c r="R23" s="134">
        <f t="shared" si="0"/>
        <v>-6.8204953090721818E-2</v>
      </c>
      <c r="S23" s="134">
        <f t="shared" si="1"/>
        <v>-8.9130214330036539E-2</v>
      </c>
    </row>
    <row r="24" spans="1:19" ht="21" thickBot="1">
      <c r="B24" s="20" t="s">
        <v>120</v>
      </c>
      <c r="C24" s="95">
        <f>'Production Cost Comparison'!DT17</f>
        <v>251.19121199999998</v>
      </c>
      <c r="D24" s="96">
        <f>'Production Cost Comparison'!DT27</f>
        <v>436.13421199999999</v>
      </c>
      <c r="E24" s="8"/>
      <c r="F24" s="99">
        <f>'Production Cost Comparison'!DV17</f>
        <v>0</v>
      </c>
      <c r="G24" s="96">
        <f>'Production Cost Comparison'!DV27</f>
        <v>0</v>
      </c>
      <c r="N24" t="s">
        <v>120</v>
      </c>
      <c r="O24">
        <v>274.72468679999997</v>
      </c>
      <c r="P24">
        <v>484.26468679999999</v>
      </c>
      <c r="R24" s="134">
        <f t="shared" si="0"/>
        <v>-8.5662031592859372E-2</v>
      </c>
      <c r="S24" s="134">
        <f t="shared" si="1"/>
        <v>-9.9388776658575068E-2</v>
      </c>
    </row>
    <row r="25" spans="1:19" s="92" customFormat="1" ht="21" customHeight="1">
      <c r="A25" s="91"/>
      <c r="B25" s="188" t="s">
        <v>56</v>
      </c>
      <c r="C25" s="188"/>
      <c r="D25" s="188"/>
      <c r="E25" s="91"/>
      <c r="F25" s="187" t="s">
        <v>100</v>
      </c>
      <c r="G25" s="187"/>
    </row>
    <row r="26" spans="1:19" s="92" customFormat="1" ht="19.5">
      <c r="A26" s="91"/>
      <c r="B26" s="188" t="s">
        <v>57</v>
      </c>
      <c r="C26" s="188"/>
      <c r="D26" s="188"/>
      <c r="E26" s="91"/>
      <c r="F26" s="187" t="s">
        <v>46</v>
      </c>
      <c r="G26" s="187"/>
    </row>
    <row r="27" spans="1:19" s="92" customFormat="1" ht="19.5">
      <c r="A27" s="91"/>
      <c r="B27" s="91"/>
      <c r="C27" s="91"/>
      <c r="D27" s="91"/>
      <c r="E27" s="91"/>
      <c r="F27" s="187" t="s">
        <v>48</v>
      </c>
      <c r="G27" s="187"/>
    </row>
    <row r="28" spans="1:19" s="92" customFormat="1" ht="18" customHeight="1">
      <c r="A28" s="91"/>
      <c r="B28" s="91"/>
      <c r="C28" s="91"/>
      <c r="D28" s="91"/>
      <c r="E28" s="91"/>
      <c r="F28" s="187" t="s">
        <v>47</v>
      </c>
      <c r="G28" s="187"/>
    </row>
  </sheetData>
  <mergeCells count="8">
    <mergeCell ref="F27:G27"/>
    <mergeCell ref="F28:G28"/>
    <mergeCell ref="B26:D26"/>
    <mergeCell ref="B2:D2"/>
    <mergeCell ref="F2:G2"/>
    <mergeCell ref="B25:D25"/>
    <mergeCell ref="F25:G25"/>
    <mergeCell ref="F26:G2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56914-89EC-4F93-BACA-D19E2529F473}">
  <dimension ref="A1:H27"/>
  <sheetViews>
    <sheetView showGridLines="0" workbookViewId="0">
      <selection activeCell="E40" sqref="E40"/>
    </sheetView>
  </sheetViews>
  <sheetFormatPr defaultRowHeight="20.5"/>
  <cols>
    <col min="1" max="1" width="3" style="1" customWidth="1"/>
    <col min="2" max="2" width="26.1796875" style="1" customWidth="1"/>
    <col min="3" max="3" width="14.453125" style="1" bestFit="1" customWidth="1"/>
    <col min="4" max="4" width="14.453125" style="1" customWidth="1"/>
    <col min="5" max="5" width="14.453125" style="1" bestFit="1" customWidth="1"/>
    <col min="6" max="6" width="5.7265625" style="1" customWidth="1"/>
    <col min="7" max="7" width="31.81640625" style="1" customWidth="1"/>
  </cols>
  <sheetData>
    <row r="1" spans="2:7" ht="15" customHeight="1" thickBot="1"/>
    <row r="2" spans="2:7" ht="40.5" customHeight="1">
      <c r="B2" s="194" t="s">
        <v>143</v>
      </c>
      <c r="C2" s="195"/>
      <c r="D2" s="195"/>
      <c r="E2" s="196"/>
      <c r="F2" s="9"/>
      <c r="G2" s="25" t="s">
        <v>44</v>
      </c>
    </row>
    <row r="3" spans="2:7" ht="31.5" customHeight="1" thickBot="1">
      <c r="B3" s="3" t="s">
        <v>36</v>
      </c>
      <c r="C3" s="89" t="s">
        <v>17</v>
      </c>
      <c r="D3" s="89" t="s">
        <v>125</v>
      </c>
      <c r="E3" s="10" t="s">
        <v>18</v>
      </c>
      <c r="F3" s="7"/>
      <c r="G3" s="26" t="s">
        <v>129</v>
      </c>
    </row>
    <row r="4" spans="2:7">
      <c r="B4" s="19" t="s">
        <v>19</v>
      </c>
      <c r="C4" s="53">
        <f t="shared" ref="C4:C24" si="0">D4*0.7</f>
        <v>29.4</v>
      </c>
      <c r="D4" s="53">
        <v>42</v>
      </c>
      <c r="E4" s="54">
        <f t="shared" ref="E4:E24" si="1">D4*1.35</f>
        <v>56.7</v>
      </c>
      <c r="F4" s="8"/>
      <c r="G4" s="59">
        <v>0</v>
      </c>
    </row>
    <row r="5" spans="2:7">
      <c r="B5" s="19" t="s">
        <v>37</v>
      </c>
      <c r="C5" s="55">
        <f t="shared" si="0"/>
        <v>42</v>
      </c>
      <c r="D5" s="55">
        <v>60</v>
      </c>
      <c r="E5" s="56">
        <f>D5*1.47</f>
        <v>88.2</v>
      </c>
      <c r="F5" s="8"/>
      <c r="G5" s="57">
        <v>0</v>
      </c>
    </row>
    <row r="6" spans="2:7">
      <c r="B6" s="19" t="s">
        <v>22</v>
      </c>
      <c r="C6" s="53">
        <f t="shared" si="0"/>
        <v>25.9</v>
      </c>
      <c r="D6" s="53">
        <v>37</v>
      </c>
      <c r="E6" s="54">
        <f>D6*1.4</f>
        <v>51.8</v>
      </c>
      <c r="F6" s="8"/>
      <c r="G6" s="57">
        <v>0</v>
      </c>
    </row>
    <row r="7" spans="2:7">
      <c r="B7" s="19" t="s">
        <v>23</v>
      </c>
      <c r="C7" s="55">
        <f t="shared" si="0"/>
        <v>77</v>
      </c>
      <c r="D7" s="55">
        <v>110</v>
      </c>
      <c r="E7" s="56">
        <f>D7*1.75</f>
        <v>192.5</v>
      </c>
      <c r="F7" s="8"/>
      <c r="G7" s="57">
        <v>0</v>
      </c>
    </row>
    <row r="8" spans="2:7">
      <c r="B8" s="19" t="s">
        <v>24</v>
      </c>
      <c r="C8" s="53">
        <f t="shared" si="0"/>
        <v>91</v>
      </c>
      <c r="D8" s="53">
        <v>130</v>
      </c>
      <c r="E8" s="54">
        <f>D8*1.5</f>
        <v>195</v>
      </c>
      <c r="F8" s="8"/>
      <c r="G8" s="57">
        <v>0</v>
      </c>
    </row>
    <row r="9" spans="2:7">
      <c r="B9" s="19" t="s">
        <v>34</v>
      </c>
      <c r="C9" s="55">
        <f t="shared" si="0"/>
        <v>30.799999999999997</v>
      </c>
      <c r="D9" s="55">
        <v>44</v>
      </c>
      <c r="E9" s="56">
        <f t="shared" si="1"/>
        <v>59.400000000000006</v>
      </c>
      <c r="F9" s="8"/>
      <c r="G9" s="57">
        <v>0</v>
      </c>
    </row>
    <row r="10" spans="2:7">
      <c r="B10" s="19" t="s">
        <v>35</v>
      </c>
      <c r="C10" s="53">
        <f t="shared" si="0"/>
        <v>28.7</v>
      </c>
      <c r="D10" s="53">
        <v>41</v>
      </c>
      <c r="E10" s="54">
        <f t="shared" si="1"/>
        <v>55.35</v>
      </c>
      <c r="F10" s="8"/>
      <c r="G10" s="57">
        <v>0</v>
      </c>
    </row>
    <row r="11" spans="2:7">
      <c r="B11" s="19" t="s">
        <v>25</v>
      </c>
      <c r="C11" s="55">
        <f t="shared" si="0"/>
        <v>49</v>
      </c>
      <c r="D11" s="55">
        <v>70</v>
      </c>
      <c r="E11" s="56">
        <f t="shared" si="1"/>
        <v>94.5</v>
      </c>
      <c r="F11" s="8"/>
      <c r="G11" s="57">
        <v>0</v>
      </c>
    </row>
    <row r="12" spans="2:7">
      <c r="B12" s="19" t="s">
        <v>26</v>
      </c>
      <c r="C12" s="53">
        <f t="shared" si="0"/>
        <v>45.5</v>
      </c>
      <c r="D12" s="53">
        <v>65</v>
      </c>
      <c r="E12" s="54">
        <f t="shared" si="1"/>
        <v>87.75</v>
      </c>
      <c r="F12" s="8"/>
      <c r="G12" s="57">
        <v>0</v>
      </c>
    </row>
    <row r="13" spans="2:7">
      <c r="B13" s="19" t="s">
        <v>39</v>
      </c>
      <c r="C13" s="55">
        <f t="shared" si="0"/>
        <v>53.9</v>
      </c>
      <c r="D13" s="55">
        <v>77</v>
      </c>
      <c r="E13" s="56">
        <f t="shared" si="1"/>
        <v>103.95</v>
      </c>
      <c r="F13" s="8"/>
      <c r="G13" s="57">
        <v>0</v>
      </c>
    </row>
    <row r="14" spans="2:7">
      <c r="B14" s="19" t="s">
        <v>38</v>
      </c>
      <c r="C14" s="53">
        <f t="shared" si="0"/>
        <v>50.4</v>
      </c>
      <c r="D14" s="53">
        <v>72</v>
      </c>
      <c r="E14" s="54">
        <f t="shared" si="1"/>
        <v>97.2</v>
      </c>
      <c r="F14" s="8"/>
      <c r="G14" s="57">
        <v>0</v>
      </c>
    </row>
    <row r="15" spans="2:7">
      <c r="B15" s="19" t="s">
        <v>27</v>
      </c>
      <c r="C15" s="55">
        <f t="shared" si="0"/>
        <v>43.4</v>
      </c>
      <c r="D15" s="55">
        <v>62</v>
      </c>
      <c r="E15" s="56">
        <f t="shared" si="1"/>
        <v>83.7</v>
      </c>
      <c r="F15" s="8"/>
      <c r="G15" s="57">
        <v>0</v>
      </c>
    </row>
    <row r="16" spans="2:7">
      <c r="B16" s="19" t="s">
        <v>28</v>
      </c>
      <c r="C16" s="53">
        <f t="shared" si="0"/>
        <v>19.599999999999998</v>
      </c>
      <c r="D16" s="53">
        <v>28</v>
      </c>
      <c r="E16" s="54">
        <f t="shared" si="1"/>
        <v>37.800000000000004</v>
      </c>
      <c r="F16" s="8"/>
      <c r="G16" s="57">
        <v>0</v>
      </c>
    </row>
    <row r="17" spans="2:8">
      <c r="B17" s="19" t="s">
        <v>29</v>
      </c>
      <c r="C17" s="55">
        <f t="shared" si="0"/>
        <v>35</v>
      </c>
      <c r="D17" s="55">
        <v>50</v>
      </c>
      <c r="E17" s="56">
        <f t="shared" si="1"/>
        <v>67.5</v>
      </c>
      <c r="F17" s="8"/>
      <c r="G17" s="57">
        <v>0</v>
      </c>
    </row>
    <row r="18" spans="2:8">
      <c r="B18" s="19" t="s">
        <v>33</v>
      </c>
      <c r="C18" s="53">
        <f t="shared" si="0"/>
        <v>1183</v>
      </c>
      <c r="D18" s="53">
        <v>1690</v>
      </c>
      <c r="E18" s="54">
        <f t="shared" si="1"/>
        <v>2281.5</v>
      </c>
      <c r="F18" s="8"/>
      <c r="G18" s="57">
        <v>0</v>
      </c>
      <c r="H18" s="11" t="s">
        <v>117</v>
      </c>
    </row>
    <row r="19" spans="2:8">
      <c r="B19" s="19" t="s">
        <v>40</v>
      </c>
      <c r="C19" s="55">
        <f t="shared" si="0"/>
        <v>1036</v>
      </c>
      <c r="D19" s="55">
        <v>1480</v>
      </c>
      <c r="E19" s="56">
        <f t="shared" si="1"/>
        <v>1998.0000000000002</v>
      </c>
      <c r="F19" s="8"/>
      <c r="G19" s="57">
        <v>0</v>
      </c>
      <c r="H19" s="11" t="s">
        <v>117</v>
      </c>
    </row>
    <row r="20" spans="2:8">
      <c r="B20" s="19" t="s">
        <v>41</v>
      </c>
      <c r="C20" s="53">
        <f t="shared" si="0"/>
        <v>1120</v>
      </c>
      <c r="D20" s="53">
        <v>1600</v>
      </c>
      <c r="E20" s="54">
        <f t="shared" si="1"/>
        <v>2160</v>
      </c>
      <c r="F20" s="8"/>
      <c r="G20" s="57">
        <v>0</v>
      </c>
      <c r="H20" s="11" t="s">
        <v>117</v>
      </c>
    </row>
    <row r="21" spans="2:8">
      <c r="B21" s="19" t="s">
        <v>30</v>
      </c>
      <c r="C21" s="55">
        <f t="shared" si="0"/>
        <v>38.5</v>
      </c>
      <c r="D21" s="55">
        <v>55</v>
      </c>
      <c r="E21" s="56">
        <f t="shared" si="1"/>
        <v>74.25</v>
      </c>
      <c r="F21" s="8"/>
      <c r="G21" s="57">
        <v>0</v>
      </c>
      <c r="H21" s="46"/>
    </row>
    <row r="22" spans="2:8">
      <c r="B22" s="19" t="s">
        <v>42</v>
      </c>
      <c r="C22" s="53">
        <f t="shared" si="0"/>
        <v>1190</v>
      </c>
      <c r="D22" s="53">
        <v>1700</v>
      </c>
      <c r="E22" s="54">
        <f t="shared" si="1"/>
        <v>2295</v>
      </c>
      <c r="F22" s="8"/>
      <c r="G22" s="57">
        <v>0</v>
      </c>
      <c r="H22" s="11" t="s">
        <v>117</v>
      </c>
    </row>
    <row r="23" spans="2:8">
      <c r="B23" s="19" t="s">
        <v>31</v>
      </c>
      <c r="C23" s="100">
        <f t="shared" si="0"/>
        <v>979.99999999999989</v>
      </c>
      <c r="D23" s="100">
        <v>1400</v>
      </c>
      <c r="E23" s="101">
        <f t="shared" si="1"/>
        <v>1890.0000000000002</v>
      </c>
      <c r="F23" s="8"/>
      <c r="G23" s="104">
        <v>0</v>
      </c>
      <c r="H23" s="11" t="s">
        <v>117</v>
      </c>
    </row>
    <row r="24" spans="2:8" ht="21" thickBot="1">
      <c r="B24" s="20" t="s">
        <v>120</v>
      </c>
      <c r="C24" s="102">
        <f t="shared" si="0"/>
        <v>560</v>
      </c>
      <c r="D24" s="102">
        <v>800</v>
      </c>
      <c r="E24" s="103">
        <f t="shared" si="1"/>
        <v>1080</v>
      </c>
      <c r="F24" s="8"/>
      <c r="G24" s="58">
        <v>0</v>
      </c>
      <c r="H24" s="11" t="s">
        <v>117</v>
      </c>
    </row>
    <row r="25" spans="2:8">
      <c r="B25" s="197" t="s">
        <v>127</v>
      </c>
      <c r="C25" s="197"/>
      <c r="D25" s="197"/>
      <c r="E25" s="197"/>
      <c r="G25" s="11" t="s">
        <v>51</v>
      </c>
    </row>
    <row r="26" spans="2:8">
      <c r="B26" s="197" t="s">
        <v>128</v>
      </c>
      <c r="C26" s="197"/>
      <c r="D26" s="197"/>
      <c r="E26" s="197"/>
      <c r="G26" s="11" t="s">
        <v>49</v>
      </c>
    </row>
    <row r="27" spans="2:8">
      <c r="G27" s="11" t="s">
        <v>52</v>
      </c>
    </row>
  </sheetData>
  <mergeCells count="3">
    <mergeCell ref="B2:E2"/>
    <mergeCell ref="B25:E25"/>
    <mergeCell ref="B26:E26"/>
  </mergeCells>
  <pageMargins left="0.7" right="0.7" top="0.75" bottom="0.75" header="0.3" footer="0.3"/>
  <ignoredErrors>
    <ignoredError sqref="E5 E7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1F6A0-483F-4FE2-AA13-E8C588C0E8E0}">
  <dimension ref="A1:O33"/>
  <sheetViews>
    <sheetView showGridLines="0" workbookViewId="0">
      <selection activeCell="G33" sqref="G33"/>
    </sheetView>
  </sheetViews>
  <sheetFormatPr defaultRowHeight="20.5"/>
  <cols>
    <col min="1" max="1" width="2.453125" style="1" customWidth="1"/>
    <col min="2" max="2" width="25.1796875" style="1" customWidth="1"/>
    <col min="3" max="5" width="17.08984375" style="1" customWidth="1"/>
    <col min="6" max="6" width="5" style="1" customWidth="1"/>
    <col min="7" max="7" width="30.453125" style="1" customWidth="1"/>
    <col min="12" max="12" width="25.1796875" style="1" customWidth="1"/>
    <col min="13" max="15" width="17.08984375" style="1" customWidth="1"/>
  </cols>
  <sheetData>
    <row r="1" spans="2:15" ht="15.5" customHeight="1" thickBot="1"/>
    <row r="2" spans="2:15" ht="46.5" customHeight="1">
      <c r="B2" s="199" t="s">
        <v>227</v>
      </c>
      <c r="C2" s="200"/>
      <c r="D2" s="200"/>
      <c r="E2" s="201"/>
      <c r="F2" s="9"/>
      <c r="G2" s="25" t="s">
        <v>60</v>
      </c>
      <c r="L2" s="199" t="s">
        <v>189</v>
      </c>
      <c r="M2" s="200"/>
      <c r="N2" s="200"/>
      <c r="O2" s="201"/>
    </row>
    <row r="3" spans="2:15" ht="33.75" customHeight="1" thickBot="1">
      <c r="B3" s="3" t="s">
        <v>36</v>
      </c>
      <c r="C3" s="89" t="s">
        <v>17</v>
      </c>
      <c r="D3" s="89" t="s">
        <v>125</v>
      </c>
      <c r="E3" s="10" t="s">
        <v>18</v>
      </c>
      <c r="F3" s="7"/>
      <c r="G3" s="26" t="s">
        <v>102</v>
      </c>
      <c r="L3" s="3" t="s">
        <v>36</v>
      </c>
      <c r="M3" s="89" t="s">
        <v>17</v>
      </c>
      <c r="N3" s="89" t="s">
        <v>125</v>
      </c>
      <c r="O3" s="10" t="s">
        <v>18</v>
      </c>
    </row>
    <row r="4" spans="2:15">
      <c r="B4" s="19" t="s">
        <v>19</v>
      </c>
      <c r="C4" s="64">
        <v>12</v>
      </c>
      <c r="D4" s="64">
        <f t="shared" ref="D4:D24" si="0">AVERAGE(E4,C4)</f>
        <v>14.5</v>
      </c>
      <c r="E4" s="65">
        <v>17</v>
      </c>
      <c r="F4" s="8"/>
      <c r="G4" s="68">
        <v>0</v>
      </c>
      <c r="L4" s="19" t="s">
        <v>19</v>
      </c>
      <c r="M4" s="64">
        <v>12</v>
      </c>
      <c r="N4" s="64">
        <f t="shared" ref="N4:N24" si="1">AVERAGE(O4,M4)</f>
        <v>14.7</v>
      </c>
      <c r="O4" s="65">
        <v>17.399999999999999</v>
      </c>
    </row>
    <row r="5" spans="2:15">
      <c r="B5" s="19" t="s">
        <v>37</v>
      </c>
      <c r="C5" s="66">
        <v>7</v>
      </c>
      <c r="D5" s="66">
        <f t="shared" si="0"/>
        <v>8.625</v>
      </c>
      <c r="E5" s="67">
        <v>10.25</v>
      </c>
      <c r="F5" s="8"/>
      <c r="G5" s="69">
        <v>0</v>
      </c>
      <c r="L5" s="19" t="s">
        <v>37</v>
      </c>
      <c r="M5" s="66">
        <v>7</v>
      </c>
      <c r="N5" s="66">
        <f t="shared" si="1"/>
        <v>8.6999999999999993</v>
      </c>
      <c r="O5" s="67">
        <v>10.4</v>
      </c>
    </row>
    <row r="6" spans="2:15">
      <c r="B6" s="19" t="s">
        <v>22</v>
      </c>
      <c r="C6" s="64">
        <v>11.5</v>
      </c>
      <c r="D6" s="64">
        <f t="shared" si="0"/>
        <v>13.25</v>
      </c>
      <c r="E6" s="65">
        <v>15</v>
      </c>
      <c r="F6" s="8"/>
      <c r="G6" s="69">
        <v>0</v>
      </c>
      <c r="L6" s="19" t="s">
        <v>22</v>
      </c>
      <c r="M6" s="64">
        <v>11.5</v>
      </c>
      <c r="N6" s="64">
        <f t="shared" si="1"/>
        <v>14.125</v>
      </c>
      <c r="O6" s="65">
        <v>16.75</v>
      </c>
    </row>
    <row r="7" spans="2:15">
      <c r="B7" s="19" t="s">
        <v>23</v>
      </c>
      <c r="C7" s="66">
        <v>3.65</v>
      </c>
      <c r="D7" s="66">
        <f t="shared" si="0"/>
        <v>4.5750000000000002</v>
      </c>
      <c r="E7" s="67">
        <v>5.5</v>
      </c>
      <c r="F7" s="8"/>
      <c r="G7" s="69">
        <v>0</v>
      </c>
      <c r="L7" s="19" t="s">
        <v>23</v>
      </c>
      <c r="M7" s="66">
        <v>3.65</v>
      </c>
      <c r="N7" s="66">
        <f t="shared" si="1"/>
        <v>4.625</v>
      </c>
      <c r="O7" s="67">
        <v>5.6</v>
      </c>
    </row>
    <row r="8" spans="2:15">
      <c r="B8" s="19" t="s">
        <v>24</v>
      </c>
      <c r="C8" s="64">
        <v>5.3</v>
      </c>
      <c r="D8" s="64">
        <f t="shared" si="0"/>
        <v>6.2750000000000004</v>
      </c>
      <c r="E8" s="65">
        <v>7.25</v>
      </c>
      <c r="F8" s="8"/>
      <c r="G8" s="69">
        <v>0</v>
      </c>
      <c r="L8" s="19" t="s">
        <v>24</v>
      </c>
      <c r="M8" s="64">
        <v>5.3</v>
      </c>
      <c r="N8" s="64">
        <f t="shared" si="1"/>
        <v>6.3</v>
      </c>
      <c r="O8" s="65">
        <v>7.3</v>
      </c>
    </row>
    <row r="9" spans="2:15">
      <c r="B9" s="19" t="s">
        <v>34</v>
      </c>
      <c r="C9" s="66">
        <v>8.9</v>
      </c>
      <c r="D9" s="66">
        <f t="shared" si="0"/>
        <v>10.7</v>
      </c>
      <c r="E9" s="67">
        <v>12.5</v>
      </c>
      <c r="F9" s="8"/>
      <c r="G9" s="69">
        <v>0</v>
      </c>
      <c r="L9" s="19" t="s">
        <v>34</v>
      </c>
      <c r="M9" s="66">
        <v>8.9</v>
      </c>
      <c r="N9" s="66">
        <f t="shared" si="1"/>
        <v>10.95</v>
      </c>
      <c r="O9" s="67">
        <v>13</v>
      </c>
    </row>
    <row r="10" spans="2:15">
      <c r="B10" s="19" t="s">
        <v>35</v>
      </c>
      <c r="C10" s="64">
        <v>11.7</v>
      </c>
      <c r="D10" s="64">
        <f t="shared" si="0"/>
        <v>14.1</v>
      </c>
      <c r="E10" s="65">
        <v>16.5</v>
      </c>
      <c r="F10" s="8"/>
      <c r="G10" s="69">
        <v>0</v>
      </c>
      <c r="L10" s="19" t="s">
        <v>35</v>
      </c>
      <c r="M10" s="64">
        <v>11.7</v>
      </c>
      <c r="N10" s="64">
        <f t="shared" si="1"/>
        <v>14.35</v>
      </c>
      <c r="O10" s="65">
        <v>17</v>
      </c>
    </row>
    <row r="11" spans="2:15">
      <c r="B11" s="19" t="s">
        <v>25</v>
      </c>
      <c r="C11" s="66">
        <v>5.25</v>
      </c>
      <c r="D11" s="66">
        <f t="shared" si="0"/>
        <v>6.125</v>
      </c>
      <c r="E11" s="67">
        <v>7</v>
      </c>
      <c r="F11" s="8"/>
      <c r="G11" s="69">
        <v>0</v>
      </c>
      <c r="L11" s="19" t="s">
        <v>25</v>
      </c>
      <c r="M11" s="66">
        <v>5.25</v>
      </c>
      <c r="N11" s="66">
        <f t="shared" si="1"/>
        <v>6.375</v>
      </c>
      <c r="O11" s="67">
        <v>7.5</v>
      </c>
    </row>
    <row r="12" spans="2:15">
      <c r="B12" s="19" t="s">
        <v>26</v>
      </c>
      <c r="C12" s="64">
        <v>6.2</v>
      </c>
      <c r="D12" s="64">
        <f t="shared" si="0"/>
        <v>7.35</v>
      </c>
      <c r="E12" s="65">
        <v>8.5</v>
      </c>
      <c r="F12" s="8"/>
      <c r="G12" s="69">
        <v>0</v>
      </c>
      <c r="L12" s="19" t="s">
        <v>26</v>
      </c>
      <c r="M12" s="64">
        <v>6.2</v>
      </c>
      <c r="N12" s="64">
        <f t="shared" si="1"/>
        <v>7.6</v>
      </c>
      <c r="O12" s="65">
        <v>9</v>
      </c>
    </row>
    <row r="13" spans="2:15">
      <c r="B13" s="19" t="s">
        <v>39</v>
      </c>
      <c r="C13" s="66">
        <v>4.5</v>
      </c>
      <c r="D13" s="66">
        <f t="shared" si="0"/>
        <v>5.5</v>
      </c>
      <c r="E13" s="67">
        <v>6.5</v>
      </c>
      <c r="F13" s="8"/>
      <c r="G13" s="69">
        <v>0</v>
      </c>
      <c r="L13" s="19" t="s">
        <v>39</v>
      </c>
      <c r="M13" s="66">
        <v>4.5</v>
      </c>
      <c r="N13" s="66">
        <f t="shared" si="1"/>
        <v>5.75</v>
      </c>
      <c r="O13" s="67">
        <v>7</v>
      </c>
    </row>
    <row r="14" spans="2:15">
      <c r="B14" s="19" t="s">
        <v>38</v>
      </c>
      <c r="C14" s="64">
        <v>5.25</v>
      </c>
      <c r="D14" s="64">
        <f t="shared" si="0"/>
        <v>6.125</v>
      </c>
      <c r="E14" s="65">
        <v>7</v>
      </c>
      <c r="F14" s="8"/>
      <c r="G14" s="69">
        <v>0</v>
      </c>
      <c r="L14" s="19" t="s">
        <v>38</v>
      </c>
      <c r="M14" s="64">
        <v>5.25</v>
      </c>
      <c r="N14" s="64">
        <f t="shared" si="1"/>
        <v>6.375</v>
      </c>
      <c r="O14" s="65">
        <v>7.5</v>
      </c>
    </row>
    <row r="15" spans="2:15">
      <c r="B15" s="19" t="s">
        <v>27</v>
      </c>
      <c r="C15" s="66">
        <v>6.5</v>
      </c>
      <c r="D15" s="66">
        <f t="shared" si="0"/>
        <v>7.75</v>
      </c>
      <c r="E15" s="67">
        <v>9</v>
      </c>
      <c r="F15" s="8"/>
      <c r="G15" s="69">
        <v>0</v>
      </c>
      <c r="L15" s="19" t="s">
        <v>27</v>
      </c>
      <c r="M15" s="66">
        <v>6.5</v>
      </c>
      <c r="N15" s="66">
        <f t="shared" si="1"/>
        <v>8</v>
      </c>
      <c r="O15" s="67">
        <v>9.5</v>
      </c>
    </row>
    <row r="16" spans="2:15">
      <c r="B16" s="19" t="s">
        <v>28</v>
      </c>
      <c r="C16" s="64">
        <v>14</v>
      </c>
      <c r="D16" s="64">
        <f t="shared" si="0"/>
        <v>17</v>
      </c>
      <c r="E16" s="65">
        <v>20</v>
      </c>
      <c r="F16" s="8"/>
      <c r="G16" s="69">
        <v>0</v>
      </c>
      <c r="L16" s="19" t="s">
        <v>28</v>
      </c>
      <c r="M16" s="64">
        <v>14</v>
      </c>
      <c r="N16" s="64">
        <f t="shared" si="1"/>
        <v>17</v>
      </c>
      <c r="O16" s="65">
        <v>20</v>
      </c>
    </row>
    <row r="17" spans="2:15">
      <c r="B17" s="19" t="s">
        <v>29</v>
      </c>
      <c r="C17" s="66">
        <v>8</v>
      </c>
      <c r="D17" s="66">
        <f t="shared" si="0"/>
        <v>9.25</v>
      </c>
      <c r="E17" s="67">
        <v>10.5</v>
      </c>
      <c r="F17" s="8"/>
      <c r="G17" s="69">
        <v>0</v>
      </c>
      <c r="L17" s="19" t="s">
        <v>29</v>
      </c>
      <c r="M17" s="66">
        <v>8</v>
      </c>
      <c r="N17" s="66">
        <f t="shared" si="1"/>
        <v>9.75</v>
      </c>
      <c r="O17" s="67">
        <v>11.5</v>
      </c>
    </row>
    <row r="18" spans="2:15">
      <c r="B18" s="19" t="s">
        <v>33</v>
      </c>
      <c r="C18" s="141">
        <v>0.26</v>
      </c>
      <c r="D18" s="141">
        <f t="shared" si="0"/>
        <v>0.32500000000000001</v>
      </c>
      <c r="E18" s="142">
        <v>0.39</v>
      </c>
      <c r="F18" s="8"/>
      <c r="G18" s="69">
        <v>0</v>
      </c>
      <c r="H18" s="11" t="s">
        <v>103</v>
      </c>
      <c r="L18" s="19" t="s">
        <v>33</v>
      </c>
      <c r="M18" s="141">
        <v>0.26</v>
      </c>
      <c r="N18" s="141">
        <f t="shared" si="1"/>
        <v>0.32500000000000001</v>
      </c>
      <c r="O18" s="142">
        <v>0.39</v>
      </c>
    </row>
    <row r="19" spans="2:15">
      <c r="B19" s="19" t="s">
        <v>40</v>
      </c>
      <c r="C19" s="143">
        <v>0.41</v>
      </c>
      <c r="D19" s="143">
        <f t="shared" si="0"/>
        <v>0.53</v>
      </c>
      <c r="E19" s="144">
        <v>0.65</v>
      </c>
      <c r="F19" s="8"/>
      <c r="G19" s="69">
        <v>0</v>
      </c>
      <c r="H19" s="11" t="s">
        <v>103</v>
      </c>
      <c r="L19" s="19" t="s">
        <v>40</v>
      </c>
      <c r="M19" s="143">
        <v>0.41</v>
      </c>
      <c r="N19" s="143">
        <f t="shared" si="1"/>
        <v>0.54999999999999993</v>
      </c>
      <c r="O19" s="144">
        <v>0.69</v>
      </c>
    </row>
    <row r="20" spans="2:15">
      <c r="B20" s="19" t="s">
        <v>41</v>
      </c>
      <c r="C20" s="141">
        <v>0.38</v>
      </c>
      <c r="D20" s="141">
        <f t="shared" si="0"/>
        <v>0.49</v>
      </c>
      <c r="E20" s="142">
        <v>0.6</v>
      </c>
      <c r="F20" s="8"/>
      <c r="G20" s="69">
        <v>0</v>
      </c>
      <c r="H20" s="11" t="s">
        <v>103</v>
      </c>
      <c r="L20" s="19" t="s">
        <v>41</v>
      </c>
      <c r="M20" s="141">
        <v>0.38</v>
      </c>
      <c r="N20" s="141">
        <f t="shared" si="1"/>
        <v>0.51</v>
      </c>
      <c r="O20" s="142">
        <v>0.64</v>
      </c>
    </row>
    <row r="21" spans="2:15">
      <c r="B21" s="19" t="s">
        <v>30</v>
      </c>
      <c r="C21" s="66">
        <v>8</v>
      </c>
      <c r="D21" s="66">
        <f t="shared" si="0"/>
        <v>8.75</v>
      </c>
      <c r="E21" s="67">
        <v>9.5</v>
      </c>
      <c r="F21" s="8"/>
      <c r="G21" s="69">
        <v>0</v>
      </c>
      <c r="H21" s="46"/>
      <c r="L21" s="19" t="s">
        <v>30</v>
      </c>
      <c r="M21" s="66">
        <v>8</v>
      </c>
      <c r="N21" s="66">
        <f t="shared" si="1"/>
        <v>9.25</v>
      </c>
      <c r="O21" s="67">
        <v>10.5</v>
      </c>
    </row>
    <row r="22" spans="2:15">
      <c r="B22" s="19" t="s">
        <v>42</v>
      </c>
      <c r="C22" s="141">
        <v>0.37</v>
      </c>
      <c r="D22" s="141">
        <f t="shared" si="0"/>
        <v>0.42499999999999999</v>
      </c>
      <c r="E22" s="142">
        <v>0.48</v>
      </c>
      <c r="F22" s="8"/>
      <c r="G22" s="69">
        <v>0</v>
      </c>
      <c r="H22" s="11" t="s">
        <v>103</v>
      </c>
      <c r="L22" s="19" t="s">
        <v>42</v>
      </c>
      <c r="M22" s="141">
        <v>0.37</v>
      </c>
      <c r="N22" s="141">
        <f t="shared" si="1"/>
        <v>0.45500000000000002</v>
      </c>
      <c r="O22" s="142">
        <v>0.54</v>
      </c>
    </row>
    <row r="23" spans="2:15">
      <c r="B23" s="19" t="s">
        <v>31</v>
      </c>
      <c r="C23" s="145">
        <v>0.3</v>
      </c>
      <c r="D23" s="143">
        <f t="shared" si="0"/>
        <v>0.33499999999999996</v>
      </c>
      <c r="E23" s="146">
        <v>0.37</v>
      </c>
      <c r="F23" s="8"/>
      <c r="G23" s="105">
        <v>0</v>
      </c>
      <c r="H23" s="11" t="s">
        <v>103</v>
      </c>
      <c r="L23" s="19" t="s">
        <v>31</v>
      </c>
      <c r="M23" s="145">
        <v>0.3</v>
      </c>
      <c r="N23" s="143">
        <f t="shared" si="1"/>
        <v>0.35</v>
      </c>
      <c r="O23" s="146">
        <v>0.4</v>
      </c>
    </row>
    <row r="24" spans="2:15" ht="21" thickBot="1">
      <c r="B24" s="20" t="s">
        <v>120</v>
      </c>
      <c r="C24" s="147">
        <v>0.4</v>
      </c>
      <c r="D24" s="148">
        <f t="shared" si="0"/>
        <v>0.46</v>
      </c>
      <c r="E24" s="149">
        <v>0.52</v>
      </c>
      <c r="F24" s="8"/>
      <c r="G24" s="70">
        <v>0</v>
      </c>
      <c r="H24" s="11" t="s">
        <v>103</v>
      </c>
      <c r="L24" s="20" t="s">
        <v>120</v>
      </c>
      <c r="M24" s="147">
        <v>0.4</v>
      </c>
      <c r="N24" s="148">
        <f t="shared" si="1"/>
        <v>0.5</v>
      </c>
      <c r="O24" s="149">
        <v>0.6</v>
      </c>
    </row>
    <row r="25" spans="2:15" ht="22.5" customHeight="1">
      <c r="B25" s="198" t="s">
        <v>146</v>
      </c>
      <c r="C25" s="198"/>
      <c r="D25" s="198"/>
      <c r="E25" s="198"/>
      <c r="G25" s="28" t="s">
        <v>51</v>
      </c>
      <c r="L25" s="198" t="s">
        <v>146</v>
      </c>
      <c r="M25" s="198"/>
      <c r="N25" s="198"/>
      <c r="O25" s="198"/>
    </row>
    <row r="26" spans="2:15">
      <c r="B26" s="198" t="s">
        <v>147</v>
      </c>
      <c r="C26" s="198"/>
      <c r="D26" s="198"/>
      <c r="E26" s="198"/>
      <c r="G26" s="28" t="s">
        <v>49</v>
      </c>
      <c r="L26" s="198" t="s">
        <v>147</v>
      </c>
      <c r="M26" s="198"/>
      <c r="N26" s="198"/>
      <c r="O26" s="198"/>
    </row>
    <row r="27" spans="2:15">
      <c r="B27" s="198" t="s">
        <v>148</v>
      </c>
      <c r="C27" s="198"/>
      <c r="D27" s="198"/>
      <c r="E27" s="198"/>
      <c r="G27" s="28" t="s">
        <v>50</v>
      </c>
      <c r="L27" s="198" t="s">
        <v>148</v>
      </c>
      <c r="M27" s="198"/>
      <c r="N27" s="198"/>
      <c r="O27" s="198"/>
    </row>
    <row r="28" spans="2:15">
      <c r="B28" s="11" t="s">
        <v>230</v>
      </c>
      <c r="C28" s="11"/>
      <c r="D28" s="11"/>
      <c r="E28" s="11"/>
      <c r="L28" s="11" t="s">
        <v>187</v>
      </c>
      <c r="M28" s="11"/>
      <c r="N28" s="11"/>
      <c r="O28" s="11"/>
    </row>
    <row r="29" spans="2:15">
      <c r="B29" s="11" t="s">
        <v>188</v>
      </c>
      <c r="C29" s="11"/>
      <c r="D29" s="11"/>
      <c r="E29" s="11"/>
      <c r="L29" s="11" t="s">
        <v>188</v>
      </c>
      <c r="M29" s="11"/>
      <c r="N29" s="11"/>
      <c r="O29" s="11"/>
    </row>
    <row r="30" spans="2:15">
      <c r="B30" s="11" t="s">
        <v>185</v>
      </c>
      <c r="C30" s="11"/>
      <c r="D30" s="11"/>
      <c r="E30" s="11"/>
      <c r="L30" s="11" t="s">
        <v>185</v>
      </c>
      <c r="M30" s="11"/>
      <c r="N30" s="11"/>
      <c r="O30" s="11"/>
    </row>
    <row r="31" spans="2:15">
      <c r="B31" s="11" t="s">
        <v>186</v>
      </c>
      <c r="C31" s="11"/>
      <c r="D31" s="11"/>
      <c r="E31" s="11"/>
      <c r="L31" s="11" t="s">
        <v>186</v>
      </c>
      <c r="M31" s="11"/>
      <c r="N31" s="11"/>
      <c r="O31" s="11"/>
    </row>
    <row r="32" spans="2:15">
      <c r="B32" s="11" t="s">
        <v>190</v>
      </c>
      <c r="L32" s="11" t="s">
        <v>190</v>
      </c>
    </row>
    <row r="33" spans="2:12">
      <c r="B33" s="11" t="s">
        <v>191</v>
      </c>
      <c r="L33" s="11" t="s">
        <v>191</v>
      </c>
    </row>
  </sheetData>
  <mergeCells count="8">
    <mergeCell ref="B26:E26"/>
    <mergeCell ref="B27:E27"/>
    <mergeCell ref="B2:E2"/>
    <mergeCell ref="B25:E25"/>
    <mergeCell ref="L2:O2"/>
    <mergeCell ref="L25:O25"/>
    <mergeCell ref="L26:O26"/>
    <mergeCell ref="L27:O2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AF50D-C0AB-4DC0-9CA3-62BD8772573C}">
  <dimension ref="B1:AI60"/>
  <sheetViews>
    <sheetView showGridLines="0" workbookViewId="0">
      <selection activeCell="Y49" sqref="Y49"/>
    </sheetView>
  </sheetViews>
  <sheetFormatPr defaultRowHeight="25.5"/>
  <cols>
    <col min="1" max="1" width="1.7265625" style="135" customWidth="1"/>
    <col min="2" max="2" width="14.90625" style="135" bestFit="1" customWidth="1"/>
    <col min="3" max="5" width="16.90625" style="135" customWidth="1"/>
    <col min="6" max="6" width="2.36328125" style="135" customWidth="1"/>
    <col min="7" max="7" width="14.90625" style="135" bestFit="1" customWidth="1"/>
    <col min="8" max="10" width="16.90625" style="135" customWidth="1"/>
    <col min="11" max="11" width="2.36328125" style="135" customWidth="1"/>
    <col min="12" max="12" width="14.90625" style="135" bestFit="1" customWidth="1"/>
    <col min="13" max="15" width="16.90625" style="135" customWidth="1"/>
    <col min="16" max="16" width="2.36328125" style="135" customWidth="1"/>
    <col min="17" max="17" width="14.90625" style="135" bestFit="1" customWidth="1"/>
    <col min="18" max="20" width="16.90625" style="135" customWidth="1"/>
    <col min="21" max="21" width="2.36328125" style="135" customWidth="1"/>
    <col min="22" max="22" width="14.90625" style="135" bestFit="1" customWidth="1"/>
    <col min="23" max="25" width="16.90625" style="135" customWidth="1"/>
    <col min="26" max="26" width="2.36328125" style="135" customWidth="1"/>
    <col min="27" max="27" width="14.90625" style="135" bestFit="1" customWidth="1"/>
    <col min="28" max="30" width="16.90625" style="135" customWidth="1"/>
    <col min="31" max="31" width="2.36328125" style="135" customWidth="1"/>
    <col min="32" max="32" width="14.90625" style="135" bestFit="1" customWidth="1"/>
    <col min="33" max="35" width="16.90625" style="135" customWidth="1"/>
    <col min="36" max="16384" width="8.7265625" style="135"/>
  </cols>
  <sheetData>
    <row r="1" spans="2:35" ht="11.5" customHeight="1"/>
    <row r="2" spans="2:35" ht="30.5">
      <c r="B2" s="204" t="s">
        <v>149</v>
      </c>
      <c r="C2" s="204"/>
      <c r="D2" s="204"/>
      <c r="E2" s="204"/>
      <c r="G2" s="204" t="s">
        <v>150</v>
      </c>
      <c r="H2" s="204"/>
      <c r="I2" s="204"/>
      <c r="J2" s="204"/>
      <c r="L2" s="204" t="s">
        <v>151</v>
      </c>
      <c r="M2" s="204"/>
      <c r="N2" s="204"/>
      <c r="O2" s="204"/>
      <c r="Q2" s="204" t="s">
        <v>152</v>
      </c>
      <c r="R2" s="204"/>
      <c r="S2" s="204"/>
      <c r="T2" s="204"/>
      <c r="V2" s="205" t="s">
        <v>153</v>
      </c>
      <c r="W2" s="205"/>
      <c r="X2" s="205"/>
      <c r="Y2" s="205"/>
      <c r="AA2" s="205" t="s">
        <v>154</v>
      </c>
      <c r="AB2" s="205"/>
      <c r="AC2" s="205"/>
      <c r="AD2" s="205"/>
      <c r="AF2" s="206" t="s">
        <v>155</v>
      </c>
      <c r="AG2" s="206"/>
      <c r="AH2" s="206"/>
      <c r="AI2" s="206"/>
    </row>
    <row r="3" spans="2:35">
      <c r="B3" s="203" t="s">
        <v>156</v>
      </c>
      <c r="C3" s="203"/>
      <c r="D3" s="203"/>
      <c r="E3" s="203"/>
      <c r="F3" s="136"/>
      <c r="G3" s="203" t="s">
        <v>157</v>
      </c>
      <c r="H3" s="203"/>
      <c r="I3" s="203"/>
      <c r="J3" s="203"/>
      <c r="K3" s="136"/>
      <c r="L3" s="203" t="s">
        <v>156</v>
      </c>
      <c r="M3" s="203"/>
      <c r="N3" s="203"/>
      <c r="O3" s="203"/>
      <c r="P3" s="136"/>
      <c r="Q3" s="203" t="s">
        <v>158</v>
      </c>
      <c r="R3" s="203"/>
      <c r="S3" s="203"/>
      <c r="T3" s="203"/>
      <c r="V3" s="203" t="s">
        <v>158</v>
      </c>
      <c r="W3" s="203"/>
      <c r="X3" s="203"/>
      <c r="Y3" s="203"/>
      <c r="AA3" s="203" t="s">
        <v>158</v>
      </c>
      <c r="AB3" s="203"/>
      <c r="AC3" s="203"/>
      <c r="AD3" s="203"/>
      <c r="AF3" s="203" t="s">
        <v>158</v>
      </c>
      <c r="AG3" s="203"/>
      <c r="AH3" s="203"/>
      <c r="AI3" s="203"/>
    </row>
    <row r="4" spans="2:35">
      <c r="B4" s="155"/>
      <c r="C4" s="156" t="s">
        <v>17</v>
      </c>
      <c r="D4" s="156" t="s">
        <v>159</v>
      </c>
      <c r="E4" s="156" t="s">
        <v>18</v>
      </c>
      <c r="G4" s="155"/>
      <c r="H4" s="156" t="s">
        <v>17</v>
      </c>
      <c r="I4" s="156" t="s">
        <v>159</v>
      </c>
      <c r="J4" s="156" t="s">
        <v>18</v>
      </c>
      <c r="L4" s="155"/>
      <c r="M4" s="156" t="s">
        <v>17</v>
      </c>
      <c r="N4" s="156" t="s">
        <v>159</v>
      </c>
      <c r="O4" s="156" t="s">
        <v>18</v>
      </c>
      <c r="Q4" s="155"/>
      <c r="R4" s="156" t="s">
        <v>17</v>
      </c>
      <c r="S4" s="156" t="s">
        <v>159</v>
      </c>
      <c r="T4" s="156" t="s">
        <v>18</v>
      </c>
      <c r="V4" s="155"/>
      <c r="W4" s="156" t="s">
        <v>17</v>
      </c>
      <c r="X4" s="156" t="s">
        <v>159</v>
      </c>
      <c r="Y4" s="156" t="s">
        <v>18</v>
      </c>
      <c r="AA4" s="155"/>
      <c r="AB4" s="156" t="s">
        <v>17</v>
      </c>
      <c r="AC4" s="156" t="s">
        <v>159</v>
      </c>
      <c r="AD4" s="156" t="s">
        <v>18</v>
      </c>
      <c r="AF4" s="155"/>
      <c r="AG4" s="156" t="s">
        <v>17</v>
      </c>
      <c r="AH4" s="156" t="s">
        <v>159</v>
      </c>
      <c r="AI4" s="156" t="s">
        <v>18</v>
      </c>
    </row>
    <row r="5" spans="2:35">
      <c r="B5" s="156">
        <v>2016</v>
      </c>
      <c r="C5" s="137">
        <v>9.25</v>
      </c>
      <c r="D5" s="137">
        <v>10.75</v>
      </c>
      <c r="E5" s="137">
        <v>12.25</v>
      </c>
      <c r="G5" s="156">
        <v>2016</v>
      </c>
      <c r="H5" s="137">
        <v>5.6</v>
      </c>
      <c r="I5" s="137">
        <v>7.37</v>
      </c>
      <c r="J5" s="137">
        <v>9.1300000000000008</v>
      </c>
      <c r="L5" s="156">
        <v>2016</v>
      </c>
      <c r="M5" s="137">
        <v>2.57</v>
      </c>
      <c r="N5" s="137">
        <v>2.95</v>
      </c>
      <c r="O5" s="137">
        <v>3.33</v>
      </c>
      <c r="Q5" s="156">
        <v>2016</v>
      </c>
      <c r="R5" s="138">
        <v>0.21</v>
      </c>
      <c r="S5" s="138">
        <v>0.28999999999999998</v>
      </c>
      <c r="T5" s="138">
        <v>0.36</v>
      </c>
      <c r="V5" s="156">
        <v>2016</v>
      </c>
      <c r="W5" s="137">
        <v>7</v>
      </c>
      <c r="X5" s="137">
        <v>8.75</v>
      </c>
      <c r="Y5" s="137">
        <v>10.5</v>
      </c>
      <c r="AA5" s="156">
        <v>2016</v>
      </c>
      <c r="AB5" s="137">
        <v>6.78</v>
      </c>
      <c r="AC5" s="137">
        <v>8.5399999999999991</v>
      </c>
      <c r="AD5" s="137">
        <v>10.29</v>
      </c>
      <c r="AF5" s="156">
        <v>2020</v>
      </c>
      <c r="AG5" s="139">
        <v>0.39500000000000002</v>
      </c>
      <c r="AH5" s="139">
        <v>0.46089999999999998</v>
      </c>
      <c r="AI5" s="139">
        <v>0.52669999999999995</v>
      </c>
    </row>
    <row r="6" spans="2:35">
      <c r="B6" s="156">
        <v>2017</v>
      </c>
      <c r="C6" s="137">
        <v>10</v>
      </c>
      <c r="D6" s="137">
        <v>11.08</v>
      </c>
      <c r="E6" s="137">
        <v>12.15</v>
      </c>
      <c r="G6" s="156">
        <v>2017</v>
      </c>
      <c r="H6" s="137">
        <v>6.06</v>
      </c>
      <c r="I6" s="137">
        <v>7.53</v>
      </c>
      <c r="J6" s="137">
        <v>9</v>
      </c>
      <c r="L6" s="156">
        <v>2017</v>
      </c>
      <c r="M6" s="137">
        <v>2.7</v>
      </c>
      <c r="N6" s="137">
        <v>2.98</v>
      </c>
      <c r="O6" s="137">
        <v>3.25</v>
      </c>
      <c r="Q6" s="156">
        <v>2017</v>
      </c>
      <c r="R6" s="138">
        <v>0.14249999999999999</v>
      </c>
      <c r="S6" s="138">
        <v>0.20380000000000001</v>
      </c>
      <c r="T6" s="138">
        <v>0.26500000000000001</v>
      </c>
      <c r="V6" s="156">
        <v>2017</v>
      </c>
      <c r="W6" s="137">
        <v>6.21</v>
      </c>
      <c r="X6" s="137">
        <v>7.18</v>
      </c>
      <c r="Y6" s="137">
        <v>8.15</v>
      </c>
      <c r="AA6" s="156">
        <v>2017</v>
      </c>
      <c r="AB6" s="137">
        <v>6.95</v>
      </c>
      <c r="AC6" s="137">
        <v>8.48</v>
      </c>
      <c r="AD6" s="137">
        <v>10</v>
      </c>
      <c r="AF6" s="156">
        <v>2021</v>
      </c>
      <c r="AG6" s="139">
        <v>0.41799999999999998</v>
      </c>
      <c r="AH6" s="139">
        <v>1.214</v>
      </c>
      <c r="AI6" s="139">
        <v>2.0099999999999998</v>
      </c>
    </row>
    <row r="7" spans="2:35">
      <c r="B7" s="156">
        <v>2018</v>
      </c>
      <c r="C7" s="137">
        <v>9.4</v>
      </c>
      <c r="D7" s="137">
        <v>10.3</v>
      </c>
      <c r="E7" s="137">
        <v>11.2</v>
      </c>
      <c r="G7" s="156">
        <v>2018</v>
      </c>
      <c r="H7" s="137">
        <v>6.08</v>
      </c>
      <c r="I7" s="137">
        <v>6.72</v>
      </c>
      <c r="J7" s="137">
        <v>7.35</v>
      </c>
      <c r="L7" s="156">
        <v>2018</v>
      </c>
      <c r="M7" s="137">
        <v>2.77</v>
      </c>
      <c r="N7" s="137">
        <v>3.24</v>
      </c>
      <c r="O7" s="137">
        <v>3.7</v>
      </c>
      <c r="Q7" s="156">
        <v>2018</v>
      </c>
      <c r="R7" s="138">
        <v>0.14000000000000001</v>
      </c>
      <c r="S7" s="138">
        <v>0.17100000000000001</v>
      </c>
      <c r="T7" s="138">
        <v>0.20200000000000001</v>
      </c>
      <c r="V7" s="156">
        <v>2018</v>
      </c>
      <c r="W7" s="137">
        <v>6</v>
      </c>
      <c r="X7" s="137">
        <v>6.75</v>
      </c>
      <c r="Y7" s="137">
        <v>7.5</v>
      </c>
      <c r="AA7" s="156">
        <v>2018</v>
      </c>
      <c r="AB7" s="137">
        <v>6</v>
      </c>
      <c r="AC7" s="137">
        <v>6.58</v>
      </c>
      <c r="AD7" s="137">
        <v>7.15</v>
      </c>
      <c r="AF7" s="156">
        <v>2022</v>
      </c>
      <c r="AG7" s="139">
        <v>0.65</v>
      </c>
      <c r="AH7" s="139">
        <v>0.95</v>
      </c>
      <c r="AI7" s="139">
        <v>1.25</v>
      </c>
    </row>
    <row r="8" spans="2:35">
      <c r="B8" s="156">
        <v>2019</v>
      </c>
      <c r="C8" s="137">
        <v>9.36</v>
      </c>
      <c r="D8" s="137">
        <v>10.06</v>
      </c>
      <c r="E8" s="137">
        <v>10.76</v>
      </c>
      <c r="G8" s="156">
        <v>2019</v>
      </c>
      <c r="H8" s="137">
        <v>5.65</v>
      </c>
      <c r="I8" s="137">
        <v>6.38</v>
      </c>
      <c r="J8" s="137">
        <v>7.1</v>
      </c>
      <c r="L8" s="156">
        <v>2019</v>
      </c>
      <c r="M8" s="137">
        <v>3</v>
      </c>
      <c r="N8" s="137">
        <v>3.83</v>
      </c>
      <c r="O8" s="137">
        <v>4.66</v>
      </c>
      <c r="Q8" s="156">
        <v>2019</v>
      </c>
      <c r="R8" s="138">
        <v>0.16700000000000001</v>
      </c>
      <c r="S8" s="138">
        <v>0.246</v>
      </c>
      <c r="T8" s="138">
        <v>0.32500000000000001</v>
      </c>
      <c r="V8" s="156">
        <v>2019</v>
      </c>
      <c r="W8" s="137">
        <v>6.2</v>
      </c>
      <c r="X8" s="137">
        <v>11.6</v>
      </c>
      <c r="Y8" s="137">
        <v>17</v>
      </c>
      <c r="AA8" s="156">
        <v>2019</v>
      </c>
      <c r="AB8" s="137">
        <v>6.25</v>
      </c>
      <c r="AC8" s="137">
        <v>7.63</v>
      </c>
      <c r="AD8" s="137">
        <v>9</v>
      </c>
      <c r="AF8" s="156">
        <v>2023</v>
      </c>
      <c r="AG8" s="139">
        <v>0.43</v>
      </c>
      <c r="AH8" s="139">
        <v>0.66500000000000004</v>
      </c>
      <c r="AI8" s="139">
        <v>0.9</v>
      </c>
    </row>
    <row r="9" spans="2:35">
      <c r="B9" s="156">
        <v>2020</v>
      </c>
      <c r="C9" s="137">
        <v>9.59</v>
      </c>
      <c r="D9" s="137">
        <v>16.48</v>
      </c>
      <c r="E9" s="137">
        <v>23.36</v>
      </c>
      <c r="G9" s="156">
        <v>2020</v>
      </c>
      <c r="H9" s="137">
        <v>6.02</v>
      </c>
      <c r="I9" s="137">
        <v>8.74</v>
      </c>
      <c r="J9" s="137">
        <v>11.46</v>
      </c>
      <c r="L9" s="156">
        <v>2020</v>
      </c>
      <c r="M9" s="137">
        <v>2.85</v>
      </c>
      <c r="N9" s="137">
        <v>3.92</v>
      </c>
      <c r="O9" s="137">
        <v>5</v>
      </c>
      <c r="Q9" s="156">
        <v>2020</v>
      </c>
      <c r="R9" s="138">
        <v>0.19</v>
      </c>
      <c r="S9" s="138">
        <v>0.27500000000000002</v>
      </c>
      <c r="T9" s="138">
        <v>0.36</v>
      </c>
      <c r="V9" s="156">
        <v>2020</v>
      </c>
      <c r="W9" s="137">
        <v>6.48</v>
      </c>
      <c r="X9" s="137">
        <v>8.99</v>
      </c>
      <c r="Y9" s="137">
        <v>11.5</v>
      </c>
      <c r="AA9" s="156">
        <v>2020</v>
      </c>
      <c r="AB9" s="137">
        <v>6.26</v>
      </c>
      <c r="AC9" s="137">
        <v>10.130000000000001</v>
      </c>
      <c r="AD9" s="137">
        <v>14</v>
      </c>
      <c r="AF9" s="156">
        <v>2024</v>
      </c>
      <c r="AG9" s="139">
        <v>0.43</v>
      </c>
      <c r="AH9" s="139">
        <v>0.56999999999999995</v>
      </c>
      <c r="AI9" s="139">
        <v>0.71</v>
      </c>
    </row>
    <row r="10" spans="2:35">
      <c r="B10" s="156">
        <v>2021</v>
      </c>
      <c r="C10" s="137">
        <v>10.8</v>
      </c>
      <c r="D10" s="137">
        <v>19.100000000000001</v>
      </c>
      <c r="E10" s="137">
        <v>27.4</v>
      </c>
      <c r="G10" s="156">
        <v>2021</v>
      </c>
      <c r="H10" s="137">
        <v>6.5</v>
      </c>
      <c r="I10" s="137">
        <v>11.8</v>
      </c>
      <c r="J10" s="137">
        <v>17.100000000000001</v>
      </c>
      <c r="L10" s="156">
        <v>2021</v>
      </c>
      <c r="M10" s="137">
        <v>3</v>
      </c>
      <c r="N10" s="137">
        <v>7</v>
      </c>
      <c r="O10" s="137">
        <v>11</v>
      </c>
      <c r="Q10" s="156">
        <v>2021</v>
      </c>
      <c r="R10" s="138">
        <v>0.22</v>
      </c>
      <c r="S10" s="138">
        <v>0.38</v>
      </c>
      <c r="T10" s="138">
        <v>0.54</v>
      </c>
      <c r="V10" s="156">
        <v>2021</v>
      </c>
      <c r="W10" s="137">
        <v>7.07</v>
      </c>
      <c r="X10" s="137">
        <v>12.79</v>
      </c>
      <c r="Y10" s="137">
        <v>18.5</v>
      </c>
      <c r="AA10" s="156">
        <v>2021</v>
      </c>
      <c r="AB10" s="137">
        <v>7.64</v>
      </c>
      <c r="AC10" s="137">
        <v>14.82</v>
      </c>
      <c r="AD10" s="137">
        <v>22</v>
      </c>
      <c r="AF10" s="156"/>
      <c r="AG10" s="139"/>
      <c r="AH10" s="139"/>
      <c r="AI10" s="139"/>
    </row>
    <row r="11" spans="2:35">
      <c r="B11" s="156">
        <v>2022</v>
      </c>
      <c r="C11" s="137">
        <v>15.37</v>
      </c>
      <c r="D11" s="137">
        <v>19.77</v>
      </c>
      <c r="E11" s="137">
        <v>24.17</v>
      </c>
      <c r="G11" s="156">
        <v>2022</v>
      </c>
      <c r="H11" s="137">
        <v>8.7100000000000009</v>
      </c>
      <c r="I11" s="137">
        <v>12.53</v>
      </c>
      <c r="J11" s="137">
        <v>16.34</v>
      </c>
      <c r="L11" s="156">
        <v>2022</v>
      </c>
      <c r="M11" s="137">
        <v>3.55</v>
      </c>
      <c r="N11" s="137">
        <v>5.64</v>
      </c>
      <c r="O11" s="137">
        <v>7.73</v>
      </c>
      <c r="Q11" s="156">
        <v>2022</v>
      </c>
      <c r="R11" s="138">
        <v>0.21</v>
      </c>
      <c r="S11" s="138">
        <v>0.30499999999999999</v>
      </c>
      <c r="T11" s="138">
        <v>0.4</v>
      </c>
      <c r="V11" s="156">
        <v>2022</v>
      </c>
      <c r="W11" s="137">
        <v>10.6</v>
      </c>
      <c r="X11" s="137">
        <v>12.47</v>
      </c>
      <c r="Y11" s="137">
        <v>14.33</v>
      </c>
      <c r="AA11" s="156">
        <v>2022</v>
      </c>
      <c r="AB11" s="137">
        <v>10</v>
      </c>
      <c r="AC11" s="137">
        <v>12.6</v>
      </c>
      <c r="AD11" s="137">
        <v>15.2</v>
      </c>
      <c r="AF11" s="156"/>
      <c r="AG11" s="139"/>
      <c r="AH11" s="139"/>
      <c r="AI11" s="139"/>
    </row>
    <row r="12" spans="2:35">
      <c r="B12" s="156">
        <v>2023</v>
      </c>
      <c r="C12" s="137">
        <v>13</v>
      </c>
      <c r="D12" s="137">
        <v>16.14</v>
      </c>
      <c r="E12" s="137">
        <v>19.27</v>
      </c>
      <c r="G12" s="156">
        <v>2023</v>
      </c>
      <c r="H12" s="137">
        <v>7.8</v>
      </c>
      <c r="I12" s="137">
        <v>9.6</v>
      </c>
      <c r="J12" s="137">
        <v>11.4</v>
      </c>
      <c r="L12" s="156">
        <v>2023</v>
      </c>
      <c r="M12" s="137">
        <v>3.8</v>
      </c>
      <c r="N12" s="137">
        <v>4.9000000000000004</v>
      </c>
      <c r="O12" s="137">
        <v>6</v>
      </c>
      <c r="Q12" s="156">
        <v>2023</v>
      </c>
      <c r="R12" s="138">
        <v>0.28000000000000003</v>
      </c>
      <c r="S12" s="138">
        <v>0.34</v>
      </c>
      <c r="T12" s="138">
        <v>0.4</v>
      </c>
      <c r="V12" s="156">
        <v>2023</v>
      </c>
      <c r="W12" s="137">
        <v>8</v>
      </c>
      <c r="X12" s="137">
        <v>11.5</v>
      </c>
      <c r="Y12" s="137">
        <v>15</v>
      </c>
      <c r="AA12" s="156">
        <v>2023</v>
      </c>
      <c r="AB12" s="137">
        <v>8.5</v>
      </c>
      <c r="AC12" s="137">
        <v>11.75</v>
      </c>
      <c r="AD12" s="137">
        <v>15</v>
      </c>
      <c r="AF12" s="156"/>
      <c r="AG12" s="139"/>
      <c r="AH12" s="139"/>
      <c r="AI12" s="139"/>
    </row>
    <row r="13" spans="2:35">
      <c r="B13" s="156">
        <v>2024</v>
      </c>
      <c r="C13" s="137">
        <v>11</v>
      </c>
      <c r="D13" s="137">
        <v>13.28</v>
      </c>
      <c r="E13" s="137">
        <v>15.56</v>
      </c>
      <c r="G13" s="156">
        <v>2024</v>
      </c>
      <c r="H13" s="137">
        <v>6.3</v>
      </c>
      <c r="I13" s="137">
        <v>7.85</v>
      </c>
      <c r="J13" s="137">
        <v>9.4</v>
      </c>
      <c r="L13" s="156">
        <v>2024</v>
      </c>
      <c r="M13" s="137">
        <v>3.5</v>
      </c>
      <c r="N13" s="137">
        <v>4.8099999999999996</v>
      </c>
      <c r="O13" s="137">
        <v>5.25</v>
      </c>
      <c r="Q13" s="156">
        <v>2024</v>
      </c>
      <c r="R13" s="138">
        <v>0.28000000000000003</v>
      </c>
      <c r="S13" s="138">
        <v>0.32129999999999997</v>
      </c>
      <c r="T13" s="138">
        <v>0.36249999999999999</v>
      </c>
      <c r="V13" s="156">
        <v>2024</v>
      </c>
      <c r="W13" s="137">
        <v>9.75</v>
      </c>
      <c r="X13" s="137">
        <v>11.38</v>
      </c>
      <c r="Y13" s="137">
        <v>13</v>
      </c>
      <c r="AA13" s="156">
        <v>2024</v>
      </c>
      <c r="AB13" s="137">
        <v>8.1</v>
      </c>
      <c r="AC13" s="137">
        <v>9.3000000000000007</v>
      </c>
      <c r="AD13" s="137">
        <v>10.5</v>
      </c>
      <c r="AF13" s="156"/>
      <c r="AG13" s="139"/>
      <c r="AH13" s="139"/>
      <c r="AI13" s="139"/>
    </row>
    <row r="14" spans="2:35">
      <c r="B14" s="157" t="s">
        <v>160</v>
      </c>
      <c r="C14" s="158">
        <f>AVERAGE(C5:C13)</f>
        <v>10.863333333333333</v>
      </c>
      <c r="D14" s="158">
        <f t="shared" ref="D14:E14" si="0">AVERAGE(D5:D13)</f>
        <v>14.106666666666667</v>
      </c>
      <c r="E14" s="158">
        <f t="shared" si="0"/>
        <v>17.346666666666668</v>
      </c>
      <c r="F14" s="140"/>
      <c r="G14" s="157" t="s">
        <v>160</v>
      </c>
      <c r="H14" s="158">
        <f>AVERAGE(H5:H13)</f>
        <v>6.5244444444444438</v>
      </c>
      <c r="I14" s="158">
        <f t="shared" ref="I14:J14" si="1">AVERAGE(I5:I13)</f>
        <v>8.724444444444444</v>
      </c>
      <c r="J14" s="158">
        <f t="shared" si="1"/>
        <v>10.920000000000002</v>
      </c>
      <c r="K14" s="140"/>
      <c r="L14" s="157" t="s">
        <v>160</v>
      </c>
      <c r="M14" s="158">
        <f>AVERAGE(M5:M13)</f>
        <v>3.0822222222222226</v>
      </c>
      <c r="N14" s="158">
        <f t="shared" ref="N14:O14" si="2">AVERAGE(N5:N13)</f>
        <v>4.3633333333333333</v>
      </c>
      <c r="O14" s="158">
        <f t="shared" si="2"/>
        <v>5.5466666666666669</v>
      </c>
      <c r="P14" s="140"/>
      <c r="Q14" s="157" t="s">
        <v>160</v>
      </c>
      <c r="R14" s="159">
        <f>AVERAGE(R5:R13)</f>
        <v>0.20438888888888887</v>
      </c>
      <c r="S14" s="159">
        <f t="shared" ref="S14:T14" si="3">AVERAGE(S5:S13)</f>
        <v>0.2813444444444444</v>
      </c>
      <c r="T14" s="159">
        <f t="shared" si="3"/>
        <v>0.35716666666666663</v>
      </c>
      <c r="V14" s="157" t="s">
        <v>160</v>
      </c>
      <c r="W14" s="158">
        <f>AVERAGE(W5:W13)</f>
        <v>7.4788888888888891</v>
      </c>
      <c r="X14" s="158">
        <f t="shared" ref="X14:Y14" si="4">AVERAGE(X5:X13)</f>
        <v>10.156666666666666</v>
      </c>
      <c r="Y14" s="158">
        <f t="shared" si="4"/>
        <v>12.831111111111111</v>
      </c>
      <c r="AA14" s="157" t="s">
        <v>160</v>
      </c>
      <c r="AB14" s="158">
        <f>AVERAGE(AB5:AB13)</f>
        <v>7.3866666666666667</v>
      </c>
      <c r="AC14" s="158">
        <f t="shared" ref="AC14:AD14" si="5">AVERAGE(AC5:AC13)</f>
        <v>9.9811111111111117</v>
      </c>
      <c r="AD14" s="158">
        <f t="shared" si="5"/>
        <v>12.571111111111112</v>
      </c>
      <c r="AF14" s="157" t="s">
        <v>160</v>
      </c>
      <c r="AG14" s="159">
        <f>AVERAGE(AG5:AG13)</f>
        <v>0.46460000000000001</v>
      </c>
      <c r="AH14" s="159">
        <f t="shared" ref="AH14:AI14" si="6">AVERAGE(AH5:AH13)</f>
        <v>0.77198</v>
      </c>
      <c r="AI14" s="159">
        <f t="shared" si="6"/>
        <v>1.07934</v>
      </c>
    </row>
    <row r="15" spans="2:35">
      <c r="B15" s="157" t="s">
        <v>161</v>
      </c>
      <c r="C15" s="158">
        <f>AVERAGE(C11:C13)</f>
        <v>13.123333333333333</v>
      </c>
      <c r="D15" s="158">
        <f t="shared" ref="D15:E15" si="7">AVERAGE(D11:D13)</f>
        <v>16.396666666666665</v>
      </c>
      <c r="E15" s="158">
        <f t="shared" si="7"/>
        <v>19.666666666666668</v>
      </c>
      <c r="F15" s="140"/>
      <c r="G15" s="157" t="s">
        <v>161</v>
      </c>
      <c r="H15" s="158">
        <f>AVERAGE(H11:H13)</f>
        <v>7.6033333333333344</v>
      </c>
      <c r="I15" s="158">
        <f t="shared" ref="I15:J15" si="8">AVERAGE(I11:I13)</f>
        <v>9.9933333333333323</v>
      </c>
      <c r="J15" s="158">
        <f t="shared" si="8"/>
        <v>12.38</v>
      </c>
      <c r="K15" s="140"/>
      <c r="L15" s="157" t="s">
        <v>161</v>
      </c>
      <c r="M15" s="158">
        <f>AVERAGE(M11:M13)</f>
        <v>3.6166666666666667</v>
      </c>
      <c r="N15" s="158">
        <f t="shared" ref="N15:O15" si="9">AVERAGE(N11:N13)</f>
        <v>5.1166666666666663</v>
      </c>
      <c r="O15" s="158">
        <f t="shared" si="9"/>
        <v>6.3266666666666671</v>
      </c>
      <c r="P15" s="140"/>
      <c r="Q15" s="157" t="s">
        <v>161</v>
      </c>
      <c r="R15" s="159">
        <f>AVERAGE(R11:R13)</f>
        <v>0.25666666666666665</v>
      </c>
      <c r="S15" s="159">
        <f t="shared" ref="S15:T15" si="10">AVERAGE(S11:S13)</f>
        <v>0.3221</v>
      </c>
      <c r="T15" s="159">
        <f t="shared" si="10"/>
        <v>0.38750000000000001</v>
      </c>
      <c r="V15" s="157" t="s">
        <v>161</v>
      </c>
      <c r="W15" s="158">
        <f>AVERAGE(W11:W13)</f>
        <v>9.4500000000000011</v>
      </c>
      <c r="X15" s="158">
        <f t="shared" ref="X15:Y15" si="11">AVERAGE(X11:X13)</f>
        <v>11.783333333333333</v>
      </c>
      <c r="Y15" s="158">
        <f t="shared" si="11"/>
        <v>14.11</v>
      </c>
      <c r="AA15" s="157" t="s">
        <v>161</v>
      </c>
      <c r="AB15" s="158">
        <f>AVERAGE(AB11:AB13)</f>
        <v>8.8666666666666671</v>
      </c>
      <c r="AC15" s="158">
        <f t="shared" ref="AC15:AD15" si="12">AVERAGE(AC11:AC13)</f>
        <v>11.216666666666669</v>
      </c>
      <c r="AD15" s="158">
        <f t="shared" si="12"/>
        <v>13.566666666666668</v>
      </c>
      <c r="AF15" s="157" t="s">
        <v>161</v>
      </c>
      <c r="AG15" s="159">
        <f>AVERAGE(AG7:AG9)</f>
        <v>0.5033333333333333</v>
      </c>
      <c r="AH15" s="159">
        <f t="shared" ref="AH15:AI15" si="13">AVERAGE(AH7:AH9)</f>
        <v>0.72833333333333339</v>
      </c>
      <c r="AI15" s="159">
        <f t="shared" si="13"/>
        <v>0.95333333333333325</v>
      </c>
    </row>
    <row r="16" spans="2:35" ht="15.5" customHeight="1"/>
    <row r="17" spans="2:35" ht="30.5">
      <c r="B17" s="204" t="s">
        <v>162</v>
      </c>
      <c r="C17" s="204"/>
      <c r="D17" s="204"/>
      <c r="E17" s="204"/>
      <c r="G17" s="204" t="s">
        <v>163</v>
      </c>
      <c r="H17" s="204"/>
      <c r="I17" s="204"/>
      <c r="J17" s="204"/>
      <c r="L17" s="202" t="s">
        <v>164</v>
      </c>
      <c r="M17" s="202"/>
      <c r="N17" s="202"/>
      <c r="O17" s="202"/>
      <c r="Q17" s="205" t="s">
        <v>165</v>
      </c>
      <c r="R17" s="205"/>
      <c r="S17" s="205"/>
      <c r="T17" s="205"/>
      <c r="V17" s="205" t="s">
        <v>166</v>
      </c>
      <c r="W17" s="205"/>
      <c r="X17" s="205"/>
      <c r="Y17" s="205"/>
      <c r="AA17" s="205" t="s">
        <v>167</v>
      </c>
      <c r="AB17" s="205"/>
      <c r="AC17" s="205"/>
      <c r="AD17" s="205"/>
      <c r="AF17" s="205" t="s">
        <v>168</v>
      </c>
      <c r="AG17" s="205"/>
      <c r="AH17" s="205"/>
      <c r="AI17" s="205"/>
    </row>
    <row r="18" spans="2:35">
      <c r="B18" s="203" t="s">
        <v>158</v>
      </c>
      <c r="C18" s="203"/>
      <c r="D18" s="203"/>
      <c r="E18" s="203"/>
      <c r="F18" s="136"/>
      <c r="G18" s="203" t="s">
        <v>169</v>
      </c>
      <c r="H18" s="203"/>
      <c r="I18" s="203"/>
      <c r="J18" s="203"/>
      <c r="K18" s="136"/>
      <c r="L18" s="203" t="s">
        <v>156</v>
      </c>
      <c r="M18" s="203"/>
      <c r="N18" s="203"/>
      <c r="O18" s="203"/>
      <c r="Q18" s="203" t="s">
        <v>158</v>
      </c>
      <c r="R18" s="203"/>
      <c r="S18" s="203"/>
      <c r="T18" s="203"/>
      <c r="V18" s="203" t="s">
        <v>158</v>
      </c>
      <c r="W18" s="203"/>
      <c r="X18" s="203"/>
      <c r="Y18" s="203"/>
      <c r="AA18" s="203" t="s">
        <v>158</v>
      </c>
      <c r="AB18" s="203"/>
      <c r="AC18" s="203"/>
      <c r="AD18" s="203"/>
      <c r="AF18" s="203" t="s">
        <v>158</v>
      </c>
      <c r="AG18" s="203"/>
      <c r="AH18" s="203"/>
      <c r="AI18" s="203"/>
    </row>
    <row r="19" spans="2:35">
      <c r="B19" s="155"/>
      <c r="C19" s="156" t="s">
        <v>17</v>
      </c>
      <c r="D19" s="156" t="s">
        <v>159</v>
      </c>
      <c r="E19" s="156" t="s">
        <v>18</v>
      </c>
      <c r="G19" s="155"/>
      <c r="H19" s="156" t="s">
        <v>17</v>
      </c>
      <c r="I19" s="156" t="s">
        <v>159</v>
      </c>
      <c r="J19" s="156" t="s">
        <v>18</v>
      </c>
      <c r="L19" s="155"/>
      <c r="M19" s="156" t="s">
        <v>17</v>
      </c>
      <c r="N19" s="156" t="s">
        <v>159</v>
      </c>
      <c r="O19" s="156" t="s">
        <v>18</v>
      </c>
      <c r="Q19" s="155"/>
      <c r="R19" s="156" t="s">
        <v>17</v>
      </c>
      <c r="S19" s="156" t="s">
        <v>159</v>
      </c>
      <c r="T19" s="156" t="s">
        <v>18</v>
      </c>
      <c r="V19" s="155"/>
      <c r="W19" s="156" t="s">
        <v>17</v>
      </c>
      <c r="X19" s="156" t="s">
        <v>159</v>
      </c>
      <c r="Y19" s="156" t="s">
        <v>18</v>
      </c>
      <c r="AA19" s="155"/>
      <c r="AB19" s="156" t="s">
        <v>17</v>
      </c>
      <c r="AC19" s="156" t="s">
        <v>159</v>
      </c>
      <c r="AD19" s="156" t="s">
        <v>18</v>
      </c>
      <c r="AF19" s="155"/>
      <c r="AG19" s="156" t="s">
        <v>17</v>
      </c>
      <c r="AH19" s="156" t="s">
        <v>159</v>
      </c>
      <c r="AI19" s="156" t="s">
        <v>18</v>
      </c>
    </row>
    <row r="20" spans="2:35">
      <c r="B20" s="156">
        <v>2016</v>
      </c>
      <c r="C20" s="137">
        <v>8.85</v>
      </c>
      <c r="D20" s="137">
        <v>11.03</v>
      </c>
      <c r="E20" s="137">
        <v>13.2</v>
      </c>
      <c r="G20" s="156">
        <v>2016</v>
      </c>
      <c r="H20" s="137">
        <v>4.1500000000000004</v>
      </c>
      <c r="I20" s="137">
        <v>5.33</v>
      </c>
      <c r="J20" s="137">
        <v>6.51</v>
      </c>
      <c r="L20" s="156">
        <v>2016</v>
      </c>
      <c r="M20" s="137">
        <v>2.8</v>
      </c>
      <c r="N20" s="137">
        <v>3.34</v>
      </c>
      <c r="O20" s="137">
        <v>3.87</v>
      </c>
      <c r="Q20" s="156">
        <v>2016</v>
      </c>
      <c r="R20" s="138">
        <v>0.38</v>
      </c>
      <c r="S20" s="138">
        <v>0.54</v>
      </c>
      <c r="T20" s="138">
        <v>0.69</v>
      </c>
      <c r="V20" s="156">
        <v>2016</v>
      </c>
      <c r="W20" s="137">
        <v>7.25</v>
      </c>
      <c r="X20" s="137">
        <v>8.48</v>
      </c>
      <c r="Y20" s="137">
        <v>9.6999999999999993</v>
      </c>
      <c r="AA20" s="156">
        <v>2016</v>
      </c>
      <c r="AB20" s="137">
        <v>10.35</v>
      </c>
      <c r="AC20" s="137">
        <v>11.73</v>
      </c>
      <c r="AD20" s="137">
        <v>13.1</v>
      </c>
      <c r="AF20" s="156">
        <v>2020</v>
      </c>
      <c r="AG20" s="137">
        <v>4.75</v>
      </c>
      <c r="AH20" s="137">
        <v>5.38</v>
      </c>
      <c r="AI20" s="137">
        <v>6</v>
      </c>
    </row>
    <row r="21" spans="2:35">
      <c r="B21" s="156">
        <v>2017</v>
      </c>
      <c r="C21" s="137">
        <v>9.61</v>
      </c>
      <c r="D21" s="137">
        <v>10.68</v>
      </c>
      <c r="E21" s="137">
        <v>11.75</v>
      </c>
      <c r="G21" s="156">
        <v>2017</v>
      </c>
      <c r="H21" s="137">
        <v>4.13</v>
      </c>
      <c r="I21" s="137">
        <v>5.4</v>
      </c>
      <c r="J21" s="137">
        <v>6.67</v>
      </c>
      <c r="L21" s="156">
        <v>2017</v>
      </c>
      <c r="M21" s="137">
        <v>3.05</v>
      </c>
      <c r="N21" s="137">
        <v>3.66</v>
      </c>
      <c r="O21" s="137">
        <v>4.2699999999999996</v>
      </c>
      <c r="Q21" s="156">
        <v>2017</v>
      </c>
      <c r="R21" s="138">
        <v>0.2</v>
      </c>
      <c r="S21" s="138">
        <v>0.33</v>
      </c>
      <c r="T21" s="138">
        <v>0.46</v>
      </c>
      <c r="V21" s="156">
        <v>2017</v>
      </c>
      <c r="W21" s="137">
        <v>7.7</v>
      </c>
      <c r="X21" s="137">
        <v>8.1999999999999993</v>
      </c>
      <c r="Y21" s="137">
        <v>8.6999999999999993</v>
      </c>
      <c r="AA21" s="156">
        <v>2017</v>
      </c>
      <c r="AB21" s="137">
        <v>10.66</v>
      </c>
      <c r="AC21" s="137">
        <v>11.71</v>
      </c>
      <c r="AD21" s="137">
        <v>12.75</v>
      </c>
      <c r="AF21" s="156">
        <v>2021</v>
      </c>
      <c r="AG21" s="137">
        <v>4.9000000000000004</v>
      </c>
      <c r="AH21" s="137">
        <v>7.45</v>
      </c>
      <c r="AI21" s="137">
        <v>10</v>
      </c>
    </row>
    <row r="22" spans="2:35">
      <c r="B22" s="156">
        <v>2018</v>
      </c>
      <c r="C22" s="137">
        <v>9</v>
      </c>
      <c r="D22" s="137">
        <v>10.43</v>
      </c>
      <c r="E22" s="137">
        <v>11.85</v>
      </c>
      <c r="G22" s="156">
        <v>2018</v>
      </c>
      <c r="H22" s="137">
        <v>4.29</v>
      </c>
      <c r="I22" s="137">
        <v>5.6</v>
      </c>
      <c r="J22" s="137">
        <v>6.9</v>
      </c>
      <c r="L22" s="156">
        <v>2018</v>
      </c>
      <c r="M22" s="137">
        <v>3.5</v>
      </c>
      <c r="N22" s="137">
        <v>4.4000000000000004</v>
      </c>
      <c r="O22" s="137">
        <v>5.3</v>
      </c>
      <c r="Q22" s="156">
        <v>2018</v>
      </c>
      <c r="R22" s="138">
        <v>0.17</v>
      </c>
      <c r="S22" s="138">
        <v>0.22</v>
      </c>
      <c r="T22" s="138">
        <v>0.27</v>
      </c>
      <c r="V22" s="156">
        <v>2018</v>
      </c>
      <c r="W22" s="137">
        <v>7.4</v>
      </c>
      <c r="X22" s="137">
        <v>10.050000000000001</v>
      </c>
      <c r="Y22" s="137">
        <v>12.7</v>
      </c>
      <c r="AA22" s="156">
        <v>2018</v>
      </c>
      <c r="AB22" s="137">
        <v>11.22</v>
      </c>
      <c r="AC22" s="137">
        <v>12.86</v>
      </c>
      <c r="AD22" s="137">
        <v>14.5</v>
      </c>
      <c r="AF22" s="156">
        <v>2022</v>
      </c>
      <c r="AG22" s="137">
        <v>6</v>
      </c>
      <c r="AH22" s="137">
        <v>7.88</v>
      </c>
      <c r="AI22" s="137">
        <v>9.75</v>
      </c>
    </row>
    <row r="23" spans="2:35">
      <c r="B23" s="156">
        <v>2019</v>
      </c>
      <c r="C23" s="137">
        <v>9.15</v>
      </c>
      <c r="D23" s="137">
        <v>9.86</v>
      </c>
      <c r="E23" s="137">
        <v>10.57</v>
      </c>
      <c r="G23" s="156">
        <v>2019</v>
      </c>
      <c r="H23" s="137">
        <v>4.7</v>
      </c>
      <c r="I23" s="137">
        <v>5.56</v>
      </c>
      <c r="J23" s="137">
        <v>6.41</v>
      </c>
      <c r="L23" s="156">
        <v>2019</v>
      </c>
      <c r="M23" s="137">
        <v>3.2</v>
      </c>
      <c r="N23" s="137">
        <v>3.75</v>
      </c>
      <c r="O23" s="137">
        <v>4.3</v>
      </c>
      <c r="Q23" s="156">
        <v>2019</v>
      </c>
      <c r="R23" s="138">
        <v>0.2</v>
      </c>
      <c r="S23" s="138">
        <v>0.27</v>
      </c>
      <c r="T23" s="138">
        <v>0.34</v>
      </c>
      <c r="V23" s="156">
        <v>2019</v>
      </c>
      <c r="W23" s="137">
        <v>7.5</v>
      </c>
      <c r="X23" s="137">
        <v>10.050000000000001</v>
      </c>
      <c r="Y23" s="137">
        <v>12.6</v>
      </c>
      <c r="AA23" s="156">
        <v>2019</v>
      </c>
      <c r="AB23" s="137">
        <v>11</v>
      </c>
      <c r="AC23" s="137">
        <v>13.5</v>
      </c>
      <c r="AD23" s="137">
        <v>16</v>
      </c>
      <c r="AF23" s="156">
        <v>2023</v>
      </c>
      <c r="AG23" s="137">
        <v>7</v>
      </c>
      <c r="AH23" s="137">
        <v>8.48</v>
      </c>
      <c r="AI23" s="137">
        <v>9.9499999999999993</v>
      </c>
    </row>
    <row r="24" spans="2:35">
      <c r="B24" s="156">
        <v>2020</v>
      </c>
      <c r="C24" s="137">
        <v>9.58</v>
      </c>
      <c r="D24" s="137">
        <v>13.83</v>
      </c>
      <c r="E24" s="137">
        <v>18.149999999999999</v>
      </c>
      <c r="G24" s="156">
        <v>2020</v>
      </c>
      <c r="H24" s="137">
        <v>4.71</v>
      </c>
      <c r="I24" s="137">
        <v>7.91</v>
      </c>
      <c r="J24" s="137">
        <v>11.11</v>
      </c>
      <c r="L24" s="156">
        <v>2020</v>
      </c>
      <c r="M24" s="137">
        <v>3.65</v>
      </c>
      <c r="N24" s="137">
        <v>5.43</v>
      </c>
      <c r="O24" s="137">
        <v>7.2</v>
      </c>
      <c r="Q24" s="156">
        <v>2020</v>
      </c>
      <c r="R24" s="138">
        <v>0.2</v>
      </c>
      <c r="S24" s="138">
        <v>0.3075</v>
      </c>
      <c r="T24" s="138">
        <v>0.41499999999999998</v>
      </c>
      <c r="V24" s="156">
        <v>2020</v>
      </c>
      <c r="W24" s="137">
        <v>8</v>
      </c>
      <c r="X24" s="137">
        <v>9.25</v>
      </c>
      <c r="Y24" s="137">
        <v>10.5</v>
      </c>
      <c r="AA24" s="156">
        <v>2020</v>
      </c>
      <c r="AB24" s="137">
        <v>12.18</v>
      </c>
      <c r="AC24" s="137">
        <v>18.59</v>
      </c>
      <c r="AD24" s="137">
        <v>25</v>
      </c>
      <c r="AF24" s="156">
        <v>2024</v>
      </c>
      <c r="AG24" s="137">
        <v>5.55</v>
      </c>
      <c r="AH24" s="137">
        <v>7.15</v>
      </c>
      <c r="AI24" s="137">
        <v>8.75</v>
      </c>
    </row>
    <row r="25" spans="2:35">
      <c r="B25" s="156">
        <v>2021</v>
      </c>
      <c r="C25" s="137">
        <v>10.47</v>
      </c>
      <c r="D25" s="137">
        <v>15.95</v>
      </c>
      <c r="E25" s="137">
        <v>21.43</v>
      </c>
      <c r="G25" s="156">
        <v>2021</v>
      </c>
      <c r="H25" s="137">
        <v>6.29</v>
      </c>
      <c r="I25" s="137">
        <v>11.31</v>
      </c>
      <c r="J25" s="137">
        <v>13.82</v>
      </c>
      <c r="L25" s="156">
        <v>2021</v>
      </c>
      <c r="M25" s="137">
        <v>4.2</v>
      </c>
      <c r="N25" s="137">
        <v>6.78</v>
      </c>
      <c r="O25" s="137">
        <v>9.35</v>
      </c>
      <c r="Q25" s="156">
        <v>2021</v>
      </c>
      <c r="R25" s="138">
        <v>0.27</v>
      </c>
      <c r="S25" s="138">
        <v>0.46</v>
      </c>
      <c r="T25" s="138">
        <v>0.65</v>
      </c>
      <c r="V25" s="156">
        <v>2021</v>
      </c>
      <c r="W25" s="137">
        <v>8</v>
      </c>
      <c r="X25" s="137">
        <v>12.5</v>
      </c>
      <c r="Y25" s="137">
        <v>17</v>
      </c>
      <c r="AA25" s="156">
        <v>2021</v>
      </c>
      <c r="AB25" s="137">
        <v>12.9</v>
      </c>
      <c r="AC25" s="137">
        <v>29.45</v>
      </c>
      <c r="AD25" s="137">
        <v>46</v>
      </c>
      <c r="AF25" s="156"/>
      <c r="AG25" s="137"/>
      <c r="AH25" s="137"/>
      <c r="AI25" s="137"/>
    </row>
    <row r="26" spans="2:35">
      <c r="B26" s="156">
        <v>2022</v>
      </c>
      <c r="C26" s="137">
        <v>13.09</v>
      </c>
      <c r="D26" s="137">
        <v>16.670000000000002</v>
      </c>
      <c r="E26" s="137">
        <v>20.25</v>
      </c>
      <c r="G26" s="156">
        <v>2022</v>
      </c>
      <c r="H26" s="137">
        <v>8.7799999999999994</v>
      </c>
      <c r="I26" s="137">
        <v>12.53</v>
      </c>
      <c r="J26" s="137">
        <v>16.28</v>
      </c>
      <c r="L26" s="156">
        <v>2022</v>
      </c>
      <c r="M26" s="137">
        <v>5.8</v>
      </c>
      <c r="N26" s="137">
        <v>7.6</v>
      </c>
      <c r="O26" s="137">
        <v>9.4</v>
      </c>
      <c r="Q26" s="156">
        <v>2022</v>
      </c>
      <c r="R26" s="138">
        <v>0.36</v>
      </c>
      <c r="S26" s="138">
        <v>0.48749999999999999</v>
      </c>
      <c r="T26" s="138">
        <v>0.61499999999999999</v>
      </c>
      <c r="V26" s="156">
        <v>2022</v>
      </c>
      <c r="W26" s="137">
        <v>11.5</v>
      </c>
      <c r="X26" s="137">
        <v>13.25</v>
      </c>
      <c r="Y26" s="137">
        <v>15</v>
      </c>
      <c r="AA26" s="156">
        <v>2022</v>
      </c>
      <c r="AB26" s="137">
        <v>13.75</v>
      </c>
      <c r="AC26" s="137">
        <v>23.88</v>
      </c>
      <c r="AD26" s="137">
        <v>34</v>
      </c>
      <c r="AF26" s="156"/>
      <c r="AG26" s="137"/>
      <c r="AH26" s="137"/>
      <c r="AI26" s="137"/>
    </row>
    <row r="27" spans="2:35">
      <c r="B27" s="156">
        <v>2023</v>
      </c>
      <c r="C27" s="137">
        <v>12.7</v>
      </c>
      <c r="D27" s="137">
        <v>15.08</v>
      </c>
      <c r="E27" s="137">
        <v>17.45</v>
      </c>
      <c r="G27" s="156">
        <v>2023</v>
      </c>
      <c r="H27" s="137">
        <v>7.65</v>
      </c>
      <c r="I27" s="137">
        <v>9.4499999999999993</v>
      </c>
      <c r="J27" s="137">
        <v>11.25</v>
      </c>
      <c r="L27" s="156">
        <v>2023</v>
      </c>
      <c r="M27" s="137">
        <v>5.68</v>
      </c>
      <c r="N27" s="137">
        <v>6.83</v>
      </c>
      <c r="O27" s="137">
        <v>7.98</v>
      </c>
      <c r="Q27" s="156">
        <v>2023</v>
      </c>
      <c r="R27" s="138">
        <v>0.4</v>
      </c>
      <c r="S27" s="138">
        <v>0.625</v>
      </c>
      <c r="T27" s="138">
        <v>0.85</v>
      </c>
      <c r="V27" s="156">
        <v>2023</v>
      </c>
      <c r="W27" s="137">
        <v>11.4</v>
      </c>
      <c r="X27" s="137">
        <v>15.7</v>
      </c>
      <c r="Y27" s="137">
        <v>20</v>
      </c>
      <c r="AA27" s="156">
        <v>2023</v>
      </c>
      <c r="AB27" s="137">
        <v>14</v>
      </c>
      <c r="AC27" s="137">
        <v>16.25</v>
      </c>
      <c r="AD27" s="137">
        <v>18.5</v>
      </c>
      <c r="AF27" s="156"/>
      <c r="AG27" s="137"/>
      <c r="AH27" s="137"/>
      <c r="AI27" s="137"/>
    </row>
    <row r="28" spans="2:35">
      <c r="B28" s="156">
        <v>2024</v>
      </c>
      <c r="C28" s="137">
        <v>10.75</v>
      </c>
      <c r="D28" s="137">
        <v>13.33</v>
      </c>
      <c r="E28" s="137">
        <v>15.9</v>
      </c>
      <c r="G28" s="156">
        <v>2024</v>
      </c>
      <c r="H28" s="137">
        <v>6.21</v>
      </c>
      <c r="I28" s="137">
        <v>7.76</v>
      </c>
      <c r="J28" s="137">
        <v>9.31</v>
      </c>
      <c r="L28" s="156">
        <v>2024</v>
      </c>
      <c r="M28" s="137">
        <v>5.15</v>
      </c>
      <c r="N28" s="137">
        <v>5.9</v>
      </c>
      <c r="O28" s="137">
        <v>6.65</v>
      </c>
      <c r="Q28" s="156">
        <v>2024</v>
      </c>
      <c r="R28" s="138">
        <v>0.47</v>
      </c>
      <c r="S28" s="138">
        <v>0.54</v>
      </c>
      <c r="T28" s="138">
        <v>0.61</v>
      </c>
      <c r="V28" s="156">
        <v>2024</v>
      </c>
      <c r="W28" s="137">
        <v>12</v>
      </c>
      <c r="X28" s="137">
        <v>14.13</v>
      </c>
      <c r="Y28" s="137">
        <v>16.25</v>
      </c>
      <c r="AA28" s="156">
        <v>2024</v>
      </c>
      <c r="AB28" s="137">
        <v>15</v>
      </c>
      <c r="AC28" s="137">
        <v>16.75</v>
      </c>
      <c r="AD28" s="137">
        <v>18.5</v>
      </c>
      <c r="AF28" s="156"/>
      <c r="AG28" s="137"/>
      <c r="AH28" s="137"/>
      <c r="AI28" s="137"/>
    </row>
    <row r="29" spans="2:35">
      <c r="B29" s="157" t="s">
        <v>160</v>
      </c>
      <c r="C29" s="158">
        <f>AVERAGE(C20:C28)</f>
        <v>10.355555555555556</v>
      </c>
      <c r="D29" s="158">
        <f t="shared" ref="D29:E29" si="14">AVERAGE(D20:D28)</f>
        <v>12.984444444444444</v>
      </c>
      <c r="E29" s="158">
        <f t="shared" si="14"/>
        <v>15.616666666666665</v>
      </c>
      <c r="F29" s="140"/>
      <c r="G29" s="157" t="s">
        <v>160</v>
      </c>
      <c r="H29" s="158">
        <f>AVERAGE(H20:H28)</f>
        <v>5.6566666666666663</v>
      </c>
      <c r="I29" s="158">
        <f t="shared" ref="I29:J29" si="15">AVERAGE(I20:I28)</f>
        <v>7.8722222222222236</v>
      </c>
      <c r="J29" s="158">
        <f t="shared" si="15"/>
        <v>9.8066666666666649</v>
      </c>
      <c r="K29" s="140"/>
      <c r="L29" s="157" t="s">
        <v>160</v>
      </c>
      <c r="M29" s="158">
        <f>AVERAGE(M20:M28)</f>
        <v>4.1144444444444446</v>
      </c>
      <c r="N29" s="158">
        <f t="shared" ref="N29:O29" si="16">AVERAGE(N20:N28)</f>
        <v>5.2988888888888885</v>
      </c>
      <c r="O29" s="158">
        <f t="shared" si="16"/>
        <v>6.48</v>
      </c>
      <c r="P29" s="140"/>
      <c r="Q29" s="157" t="s">
        <v>160</v>
      </c>
      <c r="R29" s="159">
        <f>AVERAGE(R20:R28)</f>
        <v>0.29444444444444451</v>
      </c>
      <c r="S29" s="159">
        <f t="shared" ref="S29:T29" si="17">AVERAGE(S20:S28)</f>
        <v>0.42</v>
      </c>
      <c r="T29" s="159">
        <f t="shared" si="17"/>
        <v>0.5444444444444444</v>
      </c>
      <c r="V29" s="157" t="s">
        <v>160</v>
      </c>
      <c r="W29" s="158">
        <f>AVERAGE(W20:W28)</f>
        <v>8.9722222222222214</v>
      </c>
      <c r="X29" s="158">
        <f t="shared" ref="X29:Y29" si="18">AVERAGE(X20:X28)</f>
        <v>11.29</v>
      </c>
      <c r="Y29" s="158">
        <f t="shared" si="18"/>
        <v>13.605555555555554</v>
      </c>
      <c r="AA29" s="157" t="s">
        <v>160</v>
      </c>
      <c r="AB29" s="158">
        <f>AVERAGE(AB20:AB28)</f>
        <v>12.34</v>
      </c>
      <c r="AC29" s="158">
        <f t="shared" ref="AC29:AD29" si="19">AVERAGE(AC20:AC28)</f>
        <v>17.191111111111113</v>
      </c>
      <c r="AD29" s="158">
        <f t="shared" si="19"/>
        <v>22.038888888888888</v>
      </c>
      <c r="AF29" s="157" t="s">
        <v>160</v>
      </c>
      <c r="AG29" s="158">
        <f>AVERAGE(AG20:AG28)</f>
        <v>5.64</v>
      </c>
      <c r="AH29" s="158">
        <f t="shared" ref="AH29:AI29" si="20">AVERAGE(AH20:AH28)</f>
        <v>7.2680000000000007</v>
      </c>
      <c r="AI29" s="158">
        <f t="shared" si="20"/>
        <v>8.89</v>
      </c>
    </row>
    <row r="30" spans="2:35">
      <c r="B30" s="157" t="s">
        <v>161</v>
      </c>
      <c r="C30" s="158">
        <f>AVERAGE(C26:C28)</f>
        <v>12.18</v>
      </c>
      <c r="D30" s="158">
        <f t="shared" ref="D30:E30" si="21">AVERAGE(D26:D28)</f>
        <v>15.026666666666666</v>
      </c>
      <c r="E30" s="158">
        <f t="shared" si="21"/>
        <v>17.866666666666667</v>
      </c>
      <c r="F30" s="140"/>
      <c r="G30" s="157" t="s">
        <v>161</v>
      </c>
      <c r="H30" s="158">
        <f>AVERAGE(H26:H28)</f>
        <v>7.5466666666666669</v>
      </c>
      <c r="I30" s="158">
        <f t="shared" ref="I30:J30" si="22">AVERAGE(I26:I28)</f>
        <v>9.9133333333333322</v>
      </c>
      <c r="J30" s="158">
        <f t="shared" si="22"/>
        <v>12.280000000000001</v>
      </c>
      <c r="K30" s="140"/>
      <c r="L30" s="157" t="s">
        <v>161</v>
      </c>
      <c r="M30" s="158">
        <f>AVERAGE(M26:M28)</f>
        <v>5.5433333333333339</v>
      </c>
      <c r="N30" s="158">
        <f t="shared" ref="N30:O30" si="23">AVERAGE(N26:N28)</f>
        <v>6.7766666666666664</v>
      </c>
      <c r="O30" s="158">
        <f t="shared" si="23"/>
        <v>8.01</v>
      </c>
      <c r="P30" s="140"/>
      <c r="Q30" s="157" t="s">
        <v>161</v>
      </c>
      <c r="R30" s="159">
        <f>AVERAGE(R26:R28)</f>
        <v>0.41</v>
      </c>
      <c r="S30" s="159">
        <f t="shared" ref="S30:T30" si="24">AVERAGE(S26:S28)</f>
        <v>0.5508333333333334</v>
      </c>
      <c r="T30" s="159">
        <f t="shared" si="24"/>
        <v>0.69166666666666654</v>
      </c>
      <c r="V30" s="157" t="s">
        <v>161</v>
      </c>
      <c r="W30" s="158">
        <f>AVERAGE(W26:W28)</f>
        <v>11.633333333333333</v>
      </c>
      <c r="X30" s="158">
        <f t="shared" ref="X30:Y30" si="25">AVERAGE(X26:X28)</f>
        <v>14.36</v>
      </c>
      <c r="Y30" s="158">
        <f t="shared" si="25"/>
        <v>17.083333333333332</v>
      </c>
      <c r="AA30" s="157" t="s">
        <v>161</v>
      </c>
      <c r="AB30" s="158">
        <f>AVERAGE(AB26:AB28)</f>
        <v>14.25</v>
      </c>
      <c r="AC30" s="158">
        <f t="shared" ref="AC30:AD30" si="26">AVERAGE(AC26:AC28)</f>
        <v>18.959999999999997</v>
      </c>
      <c r="AD30" s="158">
        <f t="shared" si="26"/>
        <v>23.666666666666668</v>
      </c>
      <c r="AF30" s="157" t="s">
        <v>161</v>
      </c>
      <c r="AG30" s="158">
        <f>AVERAGE(AG22:AG24)</f>
        <v>6.1833333333333336</v>
      </c>
      <c r="AH30" s="158">
        <f t="shared" ref="AH30:AI30" si="27">AVERAGE(AH22:AH24)</f>
        <v>7.836666666666666</v>
      </c>
      <c r="AI30" s="158">
        <f t="shared" si="27"/>
        <v>9.4833333333333325</v>
      </c>
    </row>
    <row r="31" spans="2:35" ht="11.5" customHeight="1"/>
    <row r="32" spans="2:35" ht="30.5">
      <c r="B32" s="204" t="s">
        <v>170</v>
      </c>
      <c r="C32" s="204"/>
      <c r="D32" s="204"/>
      <c r="E32" s="204"/>
      <c r="G32" s="204" t="s">
        <v>171</v>
      </c>
      <c r="H32" s="204"/>
      <c r="I32" s="204"/>
      <c r="J32" s="204"/>
      <c r="L32" s="204" t="s">
        <v>172</v>
      </c>
      <c r="M32" s="204"/>
      <c r="N32" s="204"/>
      <c r="O32" s="204"/>
      <c r="Q32" s="205" t="s">
        <v>173</v>
      </c>
      <c r="R32" s="205"/>
      <c r="S32" s="205"/>
      <c r="T32" s="205"/>
      <c r="V32" s="204" t="s">
        <v>174</v>
      </c>
      <c r="W32" s="204"/>
      <c r="X32" s="204"/>
      <c r="Y32" s="204"/>
      <c r="AA32" s="202" t="s">
        <v>175</v>
      </c>
      <c r="AB32" s="202"/>
      <c r="AC32" s="202"/>
      <c r="AD32" s="202"/>
      <c r="AF32" s="202" t="s">
        <v>176</v>
      </c>
      <c r="AG32" s="202"/>
      <c r="AH32" s="202"/>
      <c r="AI32" s="202"/>
    </row>
    <row r="33" spans="2:35">
      <c r="B33" s="203" t="s">
        <v>158</v>
      </c>
      <c r="C33" s="203"/>
      <c r="D33" s="203"/>
      <c r="E33" s="203"/>
      <c r="G33" s="203" t="s">
        <v>156</v>
      </c>
      <c r="H33" s="203"/>
      <c r="I33" s="203"/>
      <c r="J33" s="203"/>
      <c r="L33" s="203" t="s">
        <v>158</v>
      </c>
      <c r="M33" s="203"/>
      <c r="N33" s="203"/>
      <c r="O33" s="203"/>
      <c r="Q33" s="203" t="s">
        <v>158</v>
      </c>
      <c r="R33" s="203"/>
      <c r="S33" s="203"/>
      <c r="T33" s="203"/>
      <c r="V33" s="203" t="s">
        <v>158</v>
      </c>
      <c r="W33" s="203"/>
      <c r="X33" s="203"/>
      <c r="Y33" s="203"/>
      <c r="AA33" s="203" t="s">
        <v>158</v>
      </c>
      <c r="AB33" s="203"/>
      <c r="AC33" s="203"/>
      <c r="AD33" s="203"/>
      <c r="AF33" s="203" t="s">
        <v>158</v>
      </c>
      <c r="AG33" s="203"/>
      <c r="AH33" s="203"/>
      <c r="AI33" s="203"/>
    </row>
    <row r="34" spans="2:35">
      <c r="B34" s="155"/>
      <c r="C34" s="156" t="s">
        <v>17</v>
      </c>
      <c r="D34" s="156" t="s">
        <v>159</v>
      </c>
      <c r="E34" s="156" t="s">
        <v>18</v>
      </c>
      <c r="G34" s="155"/>
      <c r="H34" s="156" t="s">
        <v>17</v>
      </c>
      <c r="I34" s="156" t="s">
        <v>159</v>
      </c>
      <c r="J34" s="156" t="s">
        <v>18</v>
      </c>
      <c r="L34" s="155"/>
      <c r="M34" s="156" t="s">
        <v>17</v>
      </c>
      <c r="N34" s="156" t="s">
        <v>159</v>
      </c>
      <c r="O34" s="156" t="s">
        <v>18</v>
      </c>
      <c r="Q34" s="155"/>
      <c r="R34" s="156" t="s">
        <v>17</v>
      </c>
      <c r="S34" s="156" t="s">
        <v>159</v>
      </c>
      <c r="T34" s="156" t="s">
        <v>18</v>
      </c>
      <c r="V34" s="155"/>
      <c r="W34" s="156" t="s">
        <v>17</v>
      </c>
      <c r="X34" s="156" t="s">
        <v>159</v>
      </c>
      <c r="Y34" s="156" t="s">
        <v>18</v>
      </c>
      <c r="AA34" s="155"/>
      <c r="AB34" s="156" t="s">
        <v>17</v>
      </c>
      <c r="AC34" s="156" t="s">
        <v>159</v>
      </c>
      <c r="AD34" s="156" t="s">
        <v>18</v>
      </c>
      <c r="AF34" s="155"/>
      <c r="AG34" s="156" t="s">
        <v>17</v>
      </c>
      <c r="AH34" s="156" t="s">
        <v>159</v>
      </c>
      <c r="AI34" s="156" t="s">
        <v>18</v>
      </c>
    </row>
    <row r="35" spans="2:35">
      <c r="B35" s="156">
        <v>2016</v>
      </c>
      <c r="C35" s="137">
        <v>3.8</v>
      </c>
      <c r="D35" s="137">
        <v>4.43</v>
      </c>
      <c r="E35" s="137">
        <v>5.05</v>
      </c>
      <c r="G35" s="156">
        <v>2016</v>
      </c>
      <c r="H35" s="137">
        <v>3.57</v>
      </c>
      <c r="I35" s="137">
        <v>4.91</v>
      </c>
      <c r="J35" s="137">
        <v>6.25</v>
      </c>
      <c r="L35" s="156">
        <v>2016</v>
      </c>
      <c r="M35" s="137">
        <v>4</v>
      </c>
      <c r="N35" s="137">
        <v>4.88</v>
      </c>
      <c r="O35" s="137">
        <v>5.75</v>
      </c>
      <c r="Q35" s="156">
        <v>2019</v>
      </c>
      <c r="R35" s="138">
        <v>0.16209999999999999</v>
      </c>
      <c r="S35" s="138">
        <v>0.2311</v>
      </c>
      <c r="T35" s="138">
        <v>0.3</v>
      </c>
      <c r="V35" s="156">
        <v>2018</v>
      </c>
      <c r="W35" s="138">
        <v>0.21</v>
      </c>
      <c r="X35" s="138">
        <v>0.26</v>
      </c>
      <c r="Y35" s="138">
        <v>0.31</v>
      </c>
      <c r="AA35" s="156">
        <v>2017</v>
      </c>
      <c r="AB35" s="138">
        <v>0.19</v>
      </c>
      <c r="AC35" s="138">
        <v>0.22</v>
      </c>
      <c r="AD35" s="138">
        <v>0.25</v>
      </c>
      <c r="AF35" s="156">
        <v>2017</v>
      </c>
      <c r="AG35" s="137">
        <v>5.55</v>
      </c>
      <c r="AH35" s="137">
        <v>6.08</v>
      </c>
      <c r="AI35" s="137">
        <v>6.5</v>
      </c>
    </row>
    <row r="36" spans="2:35">
      <c r="B36" s="156">
        <v>2017</v>
      </c>
      <c r="C36" s="137">
        <v>3.87</v>
      </c>
      <c r="D36" s="137">
        <v>4.74</v>
      </c>
      <c r="E36" s="137">
        <v>5.6</v>
      </c>
      <c r="G36" s="156">
        <v>2017</v>
      </c>
      <c r="H36" s="137">
        <v>3.74</v>
      </c>
      <c r="I36" s="137">
        <v>4.87</v>
      </c>
      <c r="J36" s="137">
        <v>6</v>
      </c>
      <c r="L36" s="156">
        <v>2017</v>
      </c>
      <c r="M36" s="137">
        <v>4</v>
      </c>
      <c r="N36" s="137">
        <v>4.63</v>
      </c>
      <c r="O36" s="137">
        <v>5.25</v>
      </c>
      <c r="Q36" s="156">
        <v>2020</v>
      </c>
      <c r="R36" s="138">
        <v>0.186</v>
      </c>
      <c r="S36" s="138">
        <v>0.26800000000000002</v>
      </c>
      <c r="T36" s="138">
        <v>0.35</v>
      </c>
      <c r="V36" s="156">
        <v>2019</v>
      </c>
      <c r="W36" s="138">
        <v>0.22500000000000001</v>
      </c>
      <c r="X36" s="138">
        <v>0.25380000000000003</v>
      </c>
      <c r="Y36" s="138">
        <v>0.28249999999999997</v>
      </c>
      <c r="AA36" s="156">
        <v>2018</v>
      </c>
      <c r="AB36" s="138">
        <v>0.19</v>
      </c>
      <c r="AC36" s="138">
        <v>0.21</v>
      </c>
      <c r="AD36" s="138">
        <v>0.24</v>
      </c>
      <c r="AF36" s="156">
        <v>2018</v>
      </c>
      <c r="AG36" s="137">
        <v>6</v>
      </c>
      <c r="AH36" s="137">
        <v>6.4</v>
      </c>
      <c r="AI36" s="137">
        <v>6.8</v>
      </c>
    </row>
    <row r="37" spans="2:35">
      <c r="B37" s="156">
        <v>2018</v>
      </c>
      <c r="C37" s="137">
        <v>4.0999999999999996</v>
      </c>
      <c r="D37" s="137">
        <v>4.9800000000000004</v>
      </c>
      <c r="E37" s="137">
        <v>5.85</v>
      </c>
      <c r="G37" s="156">
        <v>2018</v>
      </c>
      <c r="H37" s="137">
        <v>4.3099999999999996</v>
      </c>
      <c r="I37" s="137">
        <v>5.18</v>
      </c>
      <c r="J37" s="137">
        <v>6.05</v>
      </c>
      <c r="L37" s="156">
        <v>2018</v>
      </c>
      <c r="M37" s="137">
        <v>4.55</v>
      </c>
      <c r="N37" s="137">
        <v>5.23</v>
      </c>
      <c r="O37" s="137">
        <v>5.9</v>
      </c>
      <c r="Q37" s="156">
        <v>2021</v>
      </c>
      <c r="R37" s="138">
        <v>0.24</v>
      </c>
      <c r="S37" s="138">
        <v>0.42</v>
      </c>
      <c r="T37" s="138">
        <v>0.6</v>
      </c>
      <c r="V37" s="156">
        <v>2020</v>
      </c>
      <c r="W37" s="138">
        <v>0.224</v>
      </c>
      <c r="X37" s="138">
        <v>0.29520000000000002</v>
      </c>
      <c r="Y37" s="138">
        <v>0.36630000000000001</v>
      </c>
      <c r="AA37" s="156">
        <v>2019</v>
      </c>
      <c r="AB37" s="138">
        <v>0.20499999999999999</v>
      </c>
      <c r="AC37" s="138">
        <v>0.255</v>
      </c>
      <c r="AD37" s="138">
        <v>0.30499999999999999</v>
      </c>
      <c r="AF37" s="156">
        <v>2019</v>
      </c>
      <c r="AG37" s="137">
        <v>5.5</v>
      </c>
      <c r="AH37" s="137">
        <v>6.15</v>
      </c>
      <c r="AI37" s="137">
        <v>6.8</v>
      </c>
    </row>
    <row r="38" spans="2:35">
      <c r="B38" s="156">
        <v>2019</v>
      </c>
      <c r="C38" s="137">
        <v>3.9</v>
      </c>
      <c r="D38" s="137">
        <v>4.7</v>
      </c>
      <c r="E38" s="137">
        <v>5.5</v>
      </c>
      <c r="G38" s="156">
        <v>2019</v>
      </c>
      <c r="H38" s="137">
        <v>3.52</v>
      </c>
      <c r="I38" s="137">
        <v>5.35</v>
      </c>
      <c r="J38" s="137">
        <v>7.17</v>
      </c>
      <c r="L38" s="156">
        <v>2019</v>
      </c>
      <c r="M38" s="137">
        <v>4.45</v>
      </c>
      <c r="N38" s="137">
        <v>5.05</v>
      </c>
      <c r="O38" s="137">
        <v>5.65</v>
      </c>
      <c r="Q38" s="156">
        <v>2022</v>
      </c>
      <c r="R38" s="138">
        <v>0.38</v>
      </c>
      <c r="S38" s="138">
        <v>0.47</v>
      </c>
      <c r="T38" s="138">
        <v>0.56000000000000005</v>
      </c>
      <c r="V38" s="156">
        <v>2021</v>
      </c>
      <c r="W38" s="138">
        <v>0.25</v>
      </c>
      <c r="X38" s="138">
        <v>0.42499999999999999</v>
      </c>
      <c r="Y38" s="138">
        <v>0.6</v>
      </c>
      <c r="AA38" s="156">
        <v>2020</v>
      </c>
      <c r="AB38" s="138">
        <v>0.22</v>
      </c>
      <c r="AC38" s="138">
        <v>0.28999999999999998</v>
      </c>
      <c r="AD38" s="138">
        <v>0.36</v>
      </c>
      <c r="AF38" s="156">
        <v>2020</v>
      </c>
      <c r="AG38" s="137">
        <v>6</v>
      </c>
      <c r="AH38" s="137">
        <v>8</v>
      </c>
      <c r="AI38" s="137">
        <v>10</v>
      </c>
    </row>
    <row r="39" spans="2:35">
      <c r="B39" s="156">
        <v>2020</v>
      </c>
      <c r="C39" s="137">
        <v>4.0999999999999996</v>
      </c>
      <c r="D39" s="137">
        <v>6.35</v>
      </c>
      <c r="E39" s="137">
        <v>8.6</v>
      </c>
      <c r="G39" s="156">
        <v>2020</v>
      </c>
      <c r="H39" s="137">
        <v>5.0599999999999996</v>
      </c>
      <c r="I39" s="137">
        <v>7.64</v>
      </c>
      <c r="J39" s="137">
        <v>10.220000000000001</v>
      </c>
      <c r="L39" s="156">
        <v>2020</v>
      </c>
      <c r="M39" s="137">
        <v>4.5999999999999996</v>
      </c>
      <c r="N39" s="137">
        <v>5.7</v>
      </c>
      <c r="O39" s="137">
        <v>6.8</v>
      </c>
      <c r="Q39" s="156">
        <v>2023</v>
      </c>
      <c r="R39" s="138">
        <v>0.375</v>
      </c>
      <c r="S39" s="138">
        <v>0.58750000000000002</v>
      </c>
      <c r="T39" s="138">
        <v>0.8</v>
      </c>
      <c r="V39" s="156">
        <v>2022</v>
      </c>
      <c r="W39" s="138">
        <v>0.35</v>
      </c>
      <c r="X39" s="138">
        <v>0.47499999999999998</v>
      </c>
      <c r="Y39" s="138">
        <v>0.6</v>
      </c>
      <c r="AA39" s="156">
        <v>2021</v>
      </c>
      <c r="AB39" s="138">
        <v>0.25</v>
      </c>
      <c r="AC39" s="138">
        <v>0.42</v>
      </c>
      <c r="AD39" s="138">
        <v>0.59</v>
      </c>
      <c r="AF39" s="156">
        <v>2021</v>
      </c>
      <c r="AG39" s="137">
        <v>8.75</v>
      </c>
      <c r="AH39" s="137">
        <v>11.88</v>
      </c>
      <c r="AI39" s="137">
        <v>15</v>
      </c>
    </row>
    <row r="40" spans="2:35">
      <c r="B40" s="156">
        <v>2021</v>
      </c>
      <c r="C40" s="137">
        <v>4.47</v>
      </c>
      <c r="D40" s="137">
        <v>7.8449999999999998</v>
      </c>
      <c r="E40" s="137">
        <v>11.2</v>
      </c>
      <c r="G40" s="156">
        <v>2021</v>
      </c>
      <c r="H40" s="137">
        <v>5.58</v>
      </c>
      <c r="I40" s="137">
        <v>10.31</v>
      </c>
      <c r="J40" s="137">
        <v>15.04</v>
      </c>
      <c r="L40" s="156">
        <v>2021</v>
      </c>
      <c r="M40" s="137">
        <v>4.74</v>
      </c>
      <c r="N40" s="137">
        <v>8.08</v>
      </c>
      <c r="O40" s="137">
        <v>11.42</v>
      </c>
      <c r="Q40" s="156">
        <v>2024</v>
      </c>
      <c r="R40" s="138">
        <v>0.44</v>
      </c>
      <c r="S40" s="138">
        <v>0.505</v>
      </c>
      <c r="T40" s="138">
        <v>0.56999999999999995</v>
      </c>
      <c r="V40" s="156">
        <v>2023</v>
      </c>
      <c r="W40" s="138">
        <v>0.38</v>
      </c>
      <c r="X40" s="138">
        <v>0.4788</v>
      </c>
      <c r="Y40" s="138">
        <v>0.57750000000000001</v>
      </c>
      <c r="AA40" s="156">
        <v>2022</v>
      </c>
      <c r="AB40" s="138">
        <v>0.32</v>
      </c>
      <c r="AC40" s="138">
        <v>0.38</v>
      </c>
      <c r="AD40" s="138">
        <v>0.44</v>
      </c>
      <c r="AF40" s="156">
        <v>2022</v>
      </c>
      <c r="AG40" s="137">
        <v>9</v>
      </c>
      <c r="AH40" s="137">
        <v>11.05</v>
      </c>
      <c r="AI40" s="137">
        <v>13.1</v>
      </c>
    </row>
    <row r="41" spans="2:35">
      <c r="B41" s="156">
        <v>2022</v>
      </c>
      <c r="C41" s="137">
        <v>6.4</v>
      </c>
      <c r="D41" s="137">
        <v>8.1</v>
      </c>
      <c r="E41" s="137">
        <v>9.8000000000000007</v>
      </c>
      <c r="G41" s="156">
        <v>2022</v>
      </c>
      <c r="H41" s="137">
        <v>8.3000000000000007</v>
      </c>
      <c r="I41" s="137">
        <v>12</v>
      </c>
      <c r="J41" s="137">
        <v>15.69</v>
      </c>
      <c r="L41" s="156">
        <v>2022</v>
      </c>
      <c r="M41" s="137">
        <v>5.5</v>
      </c>
      <c r="N41" s="137">
        <v>7.91</v>
      </c>
      <c r="O41" s="137">
        <v>10.32</v>
      </c>
      <c r="Q41" s="156"/>
      <c r="R41" s="138"/>
      <c r="S41" s="138"/>
      <c r="T41" s="138"/>
      <c r="V41" s="156">
        <v>2024</v>
      </c>
      <c r="W41" s="138">
        <v>0.38</v>
      </c>
      <c r="X41" s="138">
        <v>0.42</v>
      </c>
      <c r="Y41" s="138">
        <v>0.46</v>
      </c>
      <c r="AA41" s="156">
        <v>2023</v>
      </c>
      <c r="AB41" s="138">
        <v>0.32</v>
      </c>
      <c r="AC41" s="138">
        <v>0.39500000000000002</v>
      </c>
      <c r="AD41" s="138">
        <v>0.47</v>
      </c>
      <c r="AF41" s="156">
        <v>2023</v>
      </c>
      <c r="AG41" s="137">
        <v>9</v>
      </c>
      <c r="AH41" s="137">
        <v>10</v>
      </c>
      <c r="AI41" s="137">
        <v>11</v>
      </c>
    </row>
    <row r="42" spans="2:35">
      <c r="B42" s="156">
        <v>2023</v>
      </c>
      <c r="C42" s="137">
        <v>5.25</v>
      </c>
      <c r="D42" s="137">
        <v>6.63</v>
      </c>
      <c r="E42" s="137">
        <v>8</v>
      </c>
      <c r="G42" s="156">
        <v>2023</v>
      </c>
      <c r="H42" s="137">
        <v>6.25</v>
      </c>
      <c r="I42" s="137">
        <v>8.98</v>
      </c>
      <c r="J42" s="137">
        <v>11.7</v>
      </c>
      <c r="L42" s="156">
        <v>2023</v>
      </c>
      <c r="M42" s="137">
        <v>5.75</v>
      </c>
      <c r="N42" s="137">
        <v>7</v>
      </c>
      <c r="O42" s="137">
        <v>8.25</v>
      </c>
      <c r="Q42" s="156"/>
      <c r="R42" s="138"/>
      <c r="S42" s="138"/>
      <c r="T42" s="138"/>
      <c r="V42" s="156"/>
      <c r="W42" s="138"/>
      <c r="X42" s="138"/>
      <c r="Y42" s="138"/>
      <c r="AA42" s="156">
        <v>2024</v>
      </c>
      <c r="AB42" s="138">
        <v>0.31</v>
      </c>
      <c r="AC42" s="138">
        <v>0.33500000000000002</v>
      </c>
      <c r="AD42" s="138">
        <v>0.36</v>
      </c>
      <c r="AF42" s="156">
        <v>2024</v>
      </c>
      <c r="AG42" s="137">
        <v>8</v>
      </c>
      <c r="AH42" s="137">
        <v>9.1999999999999993</v>
      </c>
      <c r="AI42" s="137">
        <v>10.4</v>
      </c>
    </row>
    <row r="43" spans="2:35">
      <c r="B43" s="156">
        <v>2024</v>
      </c>
      <c r="C43" s="137">
        <v>5.4</v>
      </c>
      <c r="D43" s="137">
        <v>6.03</v>
      </c>
      <c r="E43" s="137">
        <v>6.65</v>
      </c>
      <c r="G43" s="156">
        <v>2024</v>
      </c>
      <c r="H43" s="137">
        <v>6.1</v>
      </c>
      <c r="I43" s="137">
        <v>7.45</v>
      </c>
      <c r="J43" s="137">
        <v>8.8000000000000007</v>
      </c>
      <c r="L43" s="156">
        <v>2024</v>
      </c>
      <c r="M43" s="137">
        <v>5.25</v>
      </c>
      <c r="N43" s="137">
        <v>6.13</v>
      </c>
      <c r="O43" s="137">
        <v>7</v>
      </c>
      <c r="Q43" s="156"/>
      <c r="R43" s="138"/>
      <c r="S43" s="138"/>
      <c r="T43" s="138"/>
      <c r="V43" s="156"/>
      <c r="W43" s="138"/>
      <c r="X43" s="138"/>
      <c r="Y43" s="138"/>
      <c r="AA43" s="156"/>
      <c r="AB43" s="138"/>
      <c r="AC43" s="138"/>
      <c r="AD43" s="138"/>
      <c r="AF43" s="156"/>
      <c r="AG43" s="137"/>
      <c r="AH43" s="137"/>
      <c r="AI43" s="137"/>
    </row>
    <row r="44" spans="2:35">
      <c r="B44" s="157" t="s">
        <v>160</v>
      </c>
      <c r="C44" s="158">
        <f>AVERAGE(C35:C43)</f>
        <v>4.5877777777777773</v>
      </c>
      <c r="D44" s="158">
        <f t="shared" ref="D44:E44" si="28">AVERAGE(D35:D43)</f>
        <v>5.9783333333333344</v>
      </c>
      <c r="E44" s="158">
        <f t="shared" si="28"/>
        <v>7.3611111111111107</v>
      </c>
      <c r="F44" s="140"/>
      <c r="G44" s="157" t="s">
        <v>160</v>
      </c>
      <c r="H44" s="158">
        <f>AVERAGE(H35:H43)</f>
        <v>5.1588888888888889</v>
      </c>
      <c r="I44" s="158">
        <f t="shared" ref="I44:J44" si="29">AVERAGE(I35:I43)</f>
        <v>7.410000000000001</v>
      </c>
      <c r="J44" s="158">
        <f t="shared" si="29"/>
        <v>9.6577777777777776</v>
      </c>
      <c r="K44" s="140"/>
      <c r="L44" s="157" t="s">
        <v>160</v>
      </c>
      <c r="M44" s="158">
        <f>AVERAGE(M35:M43)</f>
        <v>4.7600000000000007</v>
      </c>
      <c r="N44" s="158">
        <f t="shared" ref="N44:O44" si="30">AVERAGE(N35:N43)</f>
        <v>6.0677777777777786</v>
      </c>
      <c r="O44" s="158">
        <f t="shared" si="30"/>
        <v>7.3711111111111114</v>
      </c>
      <c r="P44" s="140"/>
      <c r="Q44" s="157" t="s">
        <v>160</v>
      </c>
      <c r="R44" s="159">
        <f>AVERAGE(R35:R43)</f>
        <v>0.2971833333333333</v>
      </c>
      <c r="S44" s="159">
        <f t="shared" ref="S44:T44" si="31">AVERAGE(S35:S43)</f>
        <v>0.41359999999999997</v>
      </c>
      <c r="T44" s="159">
        <f t="shared" si="31"/>
        <v>0.53</v>
      </c>
      <c r="V44" s="157" t="s">
        <v>160</v>
      </c>
      <c r="W44" s="159">
        <f>AVERAGE(W35:W43)</f>
        <v>0.28842857142857137</v>
      </c>
      <c r="X44" s="159">
        <f t="shared" ref="X44:Y44" si="32">AVERAGE(X35:X43)</f>
        <v>0.37254285714285718</v>
      </c>
      <c r="Y44" s="159">
        <f t="shared" si="32"/>
        <v>0.45661428571428575</v>
      </c>
      <c r="AA44" s="157" t="s">
        <v>160</v>
      </c>
      <c r="AB44" s="159">
        <f>AVERAGE(AB35:AB43)</f>
        <v>0.25062499999999999</v>
      </c>
      <c r="AC44" s="159">
        <f t="shared" ref="AC44:AD44" si="33">AVERAGE(AC35:AC43)</f>
        <v>0.31312499999999999</v>
      </c>
      <c r="AD44" s="159">
        <f t="shared" si="33"/>
        <v>0.3768749999999999</v>
      </c>
      <c r="AF44" s="157" t="s">
        <v>160</v>
      </c>
      <c r="AG44" s="158">
        <f>AVERAGE(AG35:AG43)</f>
        <v>7.2249999999999996</v>
      </c>
      <c r="AH44" s="158">
        <f t="shared" ref="AH44:AI44" si="34">AVERAGE(AH35:AH43)</f>
        <v>8.5950000000000006</v>
      </c>
      <c r="AI44" s="158">
        <f t="shared" si="34"/>
        <v>9.9500000000000011</v>
      </c>
    </row>
    <row r="45" spans="2:35">
      <c r="B45" s="157" t="s">
        <v>161</v>
      </c>
      <c r="C45" s="158">
        <f>AVERAGE(C41:C43)</f>
        <v>5.6833333333333336</v>
      </c>
      <c r="D45" s="158">
        <f t="shared" ref="D45:E45" si="35">AVERAGE(D41:D43)</f>
        <v>6.9200000000000008</v>
      </c>
      <c r="E45" s="158">
        <f t="shared" si="35"/>
        <v>8.15</v>
      </c>
      <c r="F45" s="140"/>
      <c r="G45" s="157" t="s">
        <v>161</v>
      </c>
      <c r="H45" s="158">
        <f>AVERAGE(H41:H43)</f>
        <v>6.8833333333333329</v>
      </c>
      <c r="I45" s="158">
        <f t="shared" ref="I45:J45" si="36">AVERAGE(I41:I43)</f>
        <v>9.4766666666666666</v>
      </c>
      <c r="J45" s="158">
        <f t="shared" si="36"/>
        <v>12.063333333333333</v>
      </c>
      <c r="K45" s="140"/>
      <c r="L45" s="157" t="s">
        <v>161</v>
      </c>
      <c r="M45" s="158">
        <f>AVERAGE(M41:M43)</f>
        <v>5.5</v>
      </c>
      <c r="N45" s="158">
        <f t="shared" ref="N45:O45" si="37">AVERAGE(N41:N43)</f>
        <v>7.0133333333333328</v>
      </c>
      <c r="O45" s="158">
        <f t="shared" si="37"/>
        <v>8.5233333333333334</v>
      </c>
      <c r="P45" s="140"/>
      <c r="Q45" s="157" t="s">
        <v>161</v>
      </c>
      <c r="R45" s="159">
        <f>AVERAGE(R38:R40)</f>
        <v>0.39833333333333337</v>
      </c>
      <c r="S45" s="159">
        <f t="shared" ref="S45:T45" si="38">AVERAGE(S38:S40)</f>
        <v>0.52083333333333337</v>
      </c>
      <c r="T45" s="159">
        <f t="shared" si="38"/>
        <v>0.64333333333333342</v>
      </c>
      <c r="V45" s="157" t="s">
        <v>161</v>
      </c>
      <c r="W45" s="159">
        <f>AVERAGE(W39:W41)</f>
        <v>0.36999999999999994</v>
      </c>
      <c r="X45" s="159">
        <f t="shared" ref="X45:Y45" si="39">AVERAGE(X39:X41)</f>
        <v>0.4579333333333333</v>
      </c>
      <c r="Y45" s="159">
        <f t="shared" si="39"/>
        <v>0.54583333333333328</v>
      </c>
      <c r="AA45" s="157" t="s">
        <v>161</v>
      </c>
      <c r="AB45" s="159">
        <f>AVERAGE(AB40:AB42)</f>
        <v>0.31666666666666665</v>
      </c>
      <c r="AC45" s="159">
        <f t="shared" ref="AC45:AD45" si="40">AVERAGE(AC40:AC42)</f>
        <v>0.37000000000000005</v>
      </c>
      <c r="AD45" s="159">
        <f t="shared" si="40"/>
        <v>0.42333333333333334</v>
      </c>
      <c r="AF45" s="157" t="s">
        <v>161</v>
      </c>
      <c r="AG45" s="158">
        <f>AVERAGE(AG40:AG42)</f>
        <v>8.6666666666666661</v>
      </c>
      <c r="AH45" s="158">
        <f t="shared" ref="AH45:AI45" si="41">AVERAGE(AH40:AH42)</f>
        <v>10.083333333333334</v>
      </c>
      <c r="AI45" s="158">
        <f t="shared" si="41"/>
        <v>11.5</v>
      </c>
    </row>
    <row r="46" spans="2:35" ht="12.5" customHeight="1"/>
    <row r="47" spans="2:35" ht="28.5">
      <c r="G47" s="202" t="s">
        <v>177</v>
      </c>
      <c r="H47" s="202"/>
      <c r="I47" s="202"/>
      <c r="J47" s="202"/>
    </row>
    <row r="48" spans="2:35">
      <c r="G48" s="203" t="s">
        <v>158</v>
      </c>
      <c r="H48" s="203"/>
      <c r="I48" s="203"/>
      <c r="J48" s="203"/>
    </row>
    <row r="49" spans="7:10">
      <c r="G49" s="155"/>
      <c r="H49" s="156" t="s">
        <v>17</v>
      </c>
      <c r="I49" s="156" t="s">
        <v>159</v>
      </c>
      <c r="J49" s="156" t="s">
        <v>18</v>
      </c>
    </row>
    <row r="50" spans="7:10">
      <c r="G50" s="156">
        <v>2017</v>
      </c>
      <c r="H50" s="137">
        <v>4.5999999999999996</v>
      </c>
      <c r="I50" s="137">
        <v>5.22</v>
      </c>
      <c r="J50" s="137">
        <v>5.83</v>
      </c>
    </row>
    <row r="51" spans="7:10">
      <c r="G51" s="156">
        <v>2018</v>
      </c>
      <c r="H51" s="137">
        <v>5.3</v>
      </c>
      <c r="I51" s="137">
        <v>5.85</v>
      </c>
      <c r="J51" s="137">
        <v>6.4</v>
      </c>
    </row>
    <row r="52" spans="7:10">
      <c r="G52" s="156">
        <v>2019</v>
      </c>
      <c r="H52" s="137">
        <v>4.38</v>
      </c>
      <c r="I52" s="137">
        <v>5.07</v>
      </c>
      <c r="J52" s="137">
        <v>5.75</v>
      </c>
    </row>
    <row r="53" spans="7:10">
      <c r="G53" s="156">
        <v>2020</v>
      </c>
      <c r="H53" s="137">
        <v>4.95</v>
      </c>
      <c r="I53" s="137">
        <v>6.98</v>
      </c>
      <c r="J53" s="137">
        <v>9</v>
      </c>
    </row>
    <row r="54" spans="7:10">
      <c r="G54" s="156">
        <v>2021</v>
      </c>
      <c r="H54" s="137">
        <v>5.23</v>
      </c>
      <c r="I54" s="137">
        <v>10.76</v>
      </c>
      <c r="J54" s="137">
        <v>16.29</v>
      </c>
    </row>
    <row r="55" spans="7:10">
      <c r="G55" s="156">
        <v>2022</v>
      </c>
      <c r="H55" s="137">
        <v>7.29</v>
      </c>
      <c r="I55" s="137">
        <v>10.65</v>
      </c>
      <c r="J55" s="137">
        <v>14</v>
      </c>
    </row>
    <row r="56" spans="7:10">
      <c r="G56" s="156">
        <v>2023</v>
      </c>
      <c r="H56" s="137">
        <v>7.2</v>
      </c>
      <c r="I56" s="137">
        <v>8.85</v>
      </c>
      <c r="J56" s="137">
        <v>10.5</v>
      </c>
    </row>
    <row r="57" spans="7:10">
      <c r="G57" s="156">
        <v>2024</v>
      </c>
      <c r="H57" s="137">
        <v>7</v>
      </c>
      <c r="I57" s="137">
        <v>7.86</v>
      </c>
      <c r="J57" s="137">
        <v>8.7100000000000009</v>
      </c>
    </row>
    <row r="58" spans="7:10">
      <c r="G58" s="156"/>
      <c r="H58" s="137"/>
      <c r="I58" s="137"/>
      <c r="J58" s="137"/>
    </row>
    <row r="59" spans="7:10">
      <c r="G59" s="157" t="s">
        <v>160</v>
      </c>
      <c r="H59" s="158">
        <f>AVERAGE(H50:H58)</f>
        <v>5.7437499999999995</v>
      </c>
      <c r="I59" s="158">
        <f t="shared" ref="I59:J59" si="42">AVERAGE(I50:I58)</f>
        <v>7.6550000000000002</v>
      </c>
      <c r="J59" s="158">
        <f t="shared" si="42"/>
        <v>9.5599999999999987</v>
      </c>
    </row>
    <row r="60" spans="7:10">
      <c r="G60" s="157" t="s">
        <v>161</v>
      </c>
      <c r="H60" s="158">
        <f>AVERAGE(H55:H57)</f>
        <v>7.163333333333334</v>
      </c>
      <c r="I60" s="158">
        <f t="shared" ref="I60:J60" si="43">AVERAGE(I55:I57)</f>
        <v>9.1199999999999992</v>
      </c>
      <c r="J60" s="158">
        <f t="shared" si="43"/>
        <v>11.07</v>
      </c>
    </row>
  </sheetData>
  <mergeCells count="44">
    <mergeCell ref="AF2:AI2"/>
    <mergeCell ref="B3:E3"/>
    <mergeCell ref="G3:J3"/>
    <mergeCell ref="L3:O3"/>
    <mergeCell ref="Q3:T3"/>
    <mergeCell ref="V3:Y3"/>
    <mergeCell ref="AA3:AD3"/>
    <mergeCell ref="AF3:AI3"/>
    <mergeCell ref="B2:E2"/>
    <mergeCell ref="G2:J2"/>
    <mergeCell ref="L2:O2"/>
    <mergeCell ref="Q2:T2"/>
    <mergeCell ref="V2:Y2"/>
    <mergeCell ref="AA2:AD2"/>
    <mergeCell ref="AF17:AI17"/>
    <mergeCell ref="B18:E18"/>
    <mergeCell ref="G18:J18"/>
    <mergeCell ref="L18:O18"/>
    <mergeCell ref="Q18:T18"/>
    <mergeCell ref="V18:Y18"/>
    <mergeCell ref="AA18:AD18"/>
    <mergeCell ref="AF18:AI18"/>
    <mergeCell ref="B17:E17"/>
    <mergeCell ref="G17:J17"/>
    <mergeCell ref="L17:O17"/>
    <mergeCell ref="Q17:T17"/>
    <mergeCell ref="V17:Y17"/>
    <mergeCell ref="AA17:AD17"/>
    <mergeCell ref="G47:J47"/>
    <mergeCell ref="G48:J48"/>
    <mergeCell ref="AF32:AI32"/>
    <mergeCell ref="B33:E33"/>
    <mergeCell ref="G33:J33"/>
    <mergeCell ref="L33:O33"/>
    <mergeCell ref="Q33:T33"/>
    <mergeCell ref="V33:Y33"/>
    <mergeCell ref="AA33:AD33"/>
    <mergeCell ref="AF33:AI33"/>
    <mergeCell ref="B32:E32"/>
    <mergeCell ref="G32:J32"/>
    <mergeCell ref="L32:O32"/>
    <mergeCell ref="Q32:T32"/>
    <mergeCell ref="V32:Y32"/>
    <mergeCell ref="AA32:AD32"/>
  </mergeCells>
  <pageMargins left="0.7" right="0.7" top="0.75" bottom="0.75" header="0.3" footer="0.3"/>
  <ignoredErrors>
    <ignoredError sqref="C15:AI15 C30:AI30 C45:AI45 H60:J60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DE881C-B2EF-4506-939D-4B9927A1D224}">
  <dimension ref="A1:R29"/>
  <sheetViews>
    <sheetView showGridLines="0" workbookViewId="0">
      <selection activeCell="K32" sqref="K32"/>
    </sheetView>
  </sheetViews>
  <sheetFormatPr defaultRowHeight="20.5"/>
  <cols>
    <col min="1" max="1" width="3.7265625" style="1" customWidth="1"/>
    <col min="2" max="2" width="25.54296875" style="1" customWidth="1"/>
    <col min="3" max="3" width="14.453125" style="1" bestFit="1" customWidth="1"/>
    <col min="4" max="5" width="16.81640625" style="1" bestFit="1" customWidth="1"/>
    <col min="6" max="6" width="15.6328125" style="1" bestFit="1" customWidth="1"/>
    <col min="7" max="7" width="10.54296875" style="1" bestFit="1" customWidth="1"/>
    <col min="8" max="8" width="16.81640625" bestFit="1" customWidth="1"/>
    <col min="9" max="9" width="2.81640625" customWidth="1"/>
    <col min="10" max="10" width="25.7265625" style="1" customWidth="1"/>
    <col min="11" max="16" width="17" style="1" customWidth="1"/>
    <col min="17" max="18" width="17" customWidth="1"/>
  </cols>
  <sheetData>
    <row r="1" spans="2:18" ht="7.5" customHeight="1" thickBot="1"/>
    <row r="2" spans="2:18" ht="46.5" customHeight="1">
      <c r="B2" s="199" t="s">
        <v>142</v>
      </c>
      <c r="C2" s="200"/>
      <c r="D2" s="200"/>
      <c r="E2" s="200"/>
      <c r="F2" s="200"/>
      <c r="G2" s="200"/>
      <c r="H2" s="201"/>
      <c r="J2" s="207" t="s">
        <v>58</v>
      </c>
      <c r="K2" s="208"/>
      <c r="L2" s="208"/>
      <c r="M2" s="208"/>
      <c r="N2" s="208"/>
      <c r="O2" s="208"/>
      <c r="P2" s="208"/>
      <c r="Q2" s="208"/>
      <c r="R2" s="209"/>
    </row>
    <row r="3" spans="2:18" ht="26.25" customHeight="1">
      <c r="B3" s="213" t="s">
        <v>36</v>
      </c>
      <c r="C3" s="212" t="s">
        <v>53</v>
      </c>
      <c r="D3" s="212"/>
      <c r="E3" s="212"/>
      <c r="F3" s="212" t="s">
        <v>54</v>
      </c>
      <c r="G3" s="212"/>
      <c r="H3" s="214"/>
      <c r="J3" s="215" t="s">
        <v>36</v>
      </c>
      <c r="K3" s="210" t="s">
        <v>53</v>
      </c>
      <c r="L3" s="210"/>
      <c r="M3" s="210"/>
      <c r="N3" s="210"/>
      <c r="O3" s="210" t="s">
        <v>55</v>
      </c>
      <c r="P3" s="210"/>
      <c r="Q3" s="210"/>
      <c r="R3" s="211"/>
    </row>
    <row r="4" spans="2:18" ht="22.5" customHeight="1">
      <c r="B4" s="213"/>
      <c r="C4" s="89" t="s">
        <v>17</v>
      </c>
      <c r="D4" s="89" t="s">
        <v>125</v>
      </c>
      <c r="E4" s="89" t="s">
        <v>18</v>
      </c>
      <c r="F4" s="89" t="s">
        <v>59</v>
      </c>
      <c r="G4" s="89" t="s">
        <v>125</v>
      </c>
      <c r="H4" s="4" t="s">
        <v>18</v>
      </c>
      <c r="J4" s="215"/>
      <c r="K4" s="108" t="s">
        <v>17</v>
      </c>
      <c r="L4" s="108" t="s">
        <v>125</v>
      </c>
      <c r="M4" s="108" t="s">
        <v>18</v>
      </c>
      <c r="N4" s="108" t="s">
        <v>60</v>
      </c>
      <c r="O4" s="108" t="s">
        <v>59</v>
      </c>
      <c r="P4" s="108" t="s">
        <v>125</v>
      </c>
      <c r="Q4" s="108" t="s">
        <v>18</v>
      </c>
      <c r="R4" s="12" t="s">
        <v>60</v>
      </c>
    </row>
    <row r="5" spans="2:18">
      <c r="B5" s="19" t="s">
        <v>19</v>
      </c>
      <c r="C5" s="21">
        <f>'Yield Estimates'!C4*'Price Analysis'!C4</f>
        <v>352.79999999999995</v>
      </c>
      <c r="D5" s="21">
        <f>'Yield Estimates'!D4*'Price Analysis'!D4</f>
        <v>609</v>
      </c>
      <c r="E5" s="21">
        <f>'Yield Estimates'!E4*'Price Analysis'!E4</f>
        <v>963.90000000000009</v>
      </c>
      <c r="F5" s="14">
        <f>'Profitability Analysis'!C5-'Production Cost Summary'!C4</f>
        <v>-32.436199999999985</v>
      </c>
      <c r="G5" s="22">
        <f>D5-'Production Cost Summary'!C4</f>
        <v>223.76380000000006</v>
      </c>
      <c r="H5" s="27">
        <f>E5-'Production Cost Summary'!C4</f>
        <v>578.66380000000015</v>
      </c>
      <c r="J5" s="23" t="s">
        <v>19</v>
      </c>
      <c r="K5" s="21">
        <f>'Yield Estimates'!$G$4*'Price Analysis'!C4</f>
        <v>0</v>
      </c>
      <c r="L5" s="21">
        <f>'Yield Estimates'!$G$4*'Price Analysis'!D4</f>
        <v>0</v>
      </c>
      <c r="M5" s="21">
        <f>'Yield Estimates'!$G$4*'Price Analysis'!E4</f>
        <v>0</v>
      </c>
      <c r="N5" s="21">
        <f>'Yield Estimates'!$G$4*'Price Analysis'!G4</f>
        <v>0</v>
      </c>
      <c r="O5" s="14">
        <f>K5-'Production Cost Summary'!$G$4</f>
        <v>0</v>
      </c>
      <c r="P5" s="14">
        <f>L5-'Production Cost Summary'!$G$4</f>
        <v>0</v>
      </c>
      <c r="Q5" s="14">
        <f>M5-'Production Cost Summary'!$G$4</f>
        <v>0</v>
      </c>
      <c r="R5" s="15">
        <f>N5-'Production Cost Summary'!$G$4</f>
        <v>0</v>
      </c>
    </row>
    <row r="6" spans="2:18">
      <c r="B6" s="19" t="s">
        <v>37</v>
      </c>
      <c r="C6" s="71">
        <f>'Yield Estimates'!C5*'Price Analysis'!C5</f>
        <v>294</v>
      </c>
      <c r="D6" s="71">
        <f>'Yield Estimates'!D5*'Price Analysis'!D5</f>
        <v>517.5</v>
      </c>
      <c r="E6" s="71">
        <f>'Yield Estimates'!E5*'Price Analysis'!E5</f>
        <v>904.05000000000007</v>
      </c>
      <c r="F6" s="49">
        <f>'Profitability Analysis'!C6-'Production Cost Summary'!C5</f>
        <v>-32.333499999999958</v>
      </c>
      <c r="G6" s="72">
        <f>D6-'Production Cost Summary'!C5</f>
        <v>191.16650000000004</v>
      </c>
      <c r="H6" s="73">
        <f>E6-'Production Cost Summary'!C5</f>
        <v>577.71650000000011</v>
      </c>
      <c r="J6" s="23" t="s">
        <v>37</v>
      </c>
      <c r="K6" s="71">
        <f>'Yield Estimates'!$G$5*'Price Analysis'!C5</f>
        <v>0</v>
      </c>
      <c r="L6" s="71">
        <f>'Yield Estimates'!$G$5*'Price Analysis'!D5</f>
        <v>0</v>
      </c>
      <c r="M6" s="71">
        <f>'Yield Estimates'!$G$5*'Price Analysis'!E5</f>
        <v>0</v>
      </c>
      <c r="N6" s="71">
        <f>'Yield Estimates'!$G$5*'Price Analysis'!G5</f>
        <v>0</v>
      </c>
      <c r="O6" s="49">
        <f>K6-'Production Cost Summary'!$G$5</f>
        <v>0</v>
      </c>
      <c r="P6" s="49">
        <f>L6-'Production Cost Summary'!$G$5</f>
        <v>0</v>
      </c>
      <c r="Q6" s="49">
        <f>M6-'Production Cost Summary'!$G$5</f>
        <v>0</v>
      </c>
      <c r="R6" s="50">
        <f>N6-'Production Cost Summary'!$G$5</f>
        <v>0</v>
      </c>
    </row>
    <row r="7" spans="2:18">
      <c r="B7" s="19" t="s">
        <v>22</v>
      </c>
      <c r="C7" s="21">
        <f>'Yield Estimates'!C6*'Price Analysis'!C6</f>
        <v>297.84999999999997</v>
      </c>
      <c r="D7" s="21">
        <f>'Yield Estimates'!D6*'Price Analysis'!D6</f>
        <v>490.25</v>
      </c>
      <c r="E7" s="21">
        <f>'Yield Estimates'!E6*'Price Analysis'!E6</f>
        <v>777</v>
      </c>
      <c r="F7" s="14">
        <f>'Profitability Analysis'!C7-'Production Cost Summary'!C6</f>
        <v>28.831299999999999</v>
      </c>
      <c r="G7" s="22">
        <f>D7-'Production Cost Summary'!C6</f>
        <v>221.23130000000003</v>
      </c>
      <c r="H7" s="27">
        <f>E7-'Production Cost Summary'!C6</f>
        <v>507.98130000000003</v>
      </c>
      <c r="J7" s="23" t="s">
        <v>22</v>
      </c>
      <c r="K7" s="21">
        <f>'Yield Estimates'!$G$6*'Price Analysis'!C6</f>
        <v>0</v>
      </c>
      <c r="L7" s="21">
        <f>'Yield Estimates'!$G$6*'Price Analysis'!D6</f>
        <v>0</v>
      </c>
      <c r="M7" s="21">
        <f>'Yield Estimates'!$G$6*'Price Analysis'!E6</f>
        <v>0</v>
      </c>
      <c r="N7" s="21">
        <f>'Yield Estimates'!$G$6*'Price Analysis'!G6</f>
        <v>0</v>
      </c>
      <c r="O7" s="14">
        <f>K7-'Production Cost Summary'!$G$6</f>
        <v>0</v>
      </c>
      <c r="P7" s="14">
        <f>L7-'Production Cost Summary'!$G$6</f>
        <v>0</v>
      </c>
      <c r="Q7" s="14">
        <f>M7-'Production Cost Summary'!$G$6</f>
        <v>0</v>
      </c>
      <c r="R7" s="15">
        <f>N7-'Production Cost Summary'!$G$6</f>
        <v>0</v>
      </c>
    </row>
    <row r="8" spans="2:18">
      <c r="B8" s="19" t="s">
        <v>23</v>
      </c>
      <c r="C8" s="71">
        <f>'Yield Estimates'!C7*'Price Analysis'!C7</f>
        <v>281.05</v>
      </c>
      <c r="D8" s="71">
        <f>'Yield Estimates'!D7*'Price Analysis'!D7</f>
        <v>503.25</v>
      </c>
      <c r="E8" s="71">
        <f>'Yield Estimates'!E7*'Price Analysis'!E7</f>
        <v>1058.75</v>
      </c>
      <c r="F8" s="49">
        <f>'Profitability Analysis'!C8-'Production Cost Summary'!C7</f>
        <v>6.3521999999999821</v>
      </c>
      <c r="G8" s="72">
        <f>D8-'Production Cost Summary'!C7</f>
        <v>228.55219999999997</v>
      </c>
      <c r="H8" s="73">
        <f>E8-'Production Cost Summary'!C7</f>
        <v>784.05219999999997</v>
      </c>
      <c r="J8" s="23" t="s">
        <v>23</v>
      </c>
      <c r="K8" s="71">
        <f>'Yield Estimates'!$G$7*'Price Analysis'!C7</f>
        <v>0</v>
      </c>
      <c r="L8" s="71">
        <f>'Yield Estimates'!$G$7*'Price Analysis'!D7</f>
        <v>0</v>
      </c>
      <c r="M8" s="71">
        <f>'Yield Estimates'!$G$7*'Price Analysis'!E7</f>
        <v>0</v>
      </c>
      <c r="N8" s="71">
        <f>'Yield Estimates'!$G$7*'Price Analysis'!G7</f>
        <v>0</v>
      </c>
      <c r="O8" s="49">
        <f>K8-'Production Cost Summary'!$G$7</f>
        <v>0</v>
      </c>
      <c r="P8" s="49">
        <f>L8-'Production Cost Summary'!$G$7</f>
        <v>0</v>
      </c>
      <c r="Q8" s="49">
        <f>M8-'Production Cost Summary'!$G$7</f>
        <v>0</v>
      </c>
      <c r="R8" s="50">
        <f>N8-'Production Cost Summary'!$G$7</f>
        <v>0</v>
      </c>
    </row>
    <row r="9" spans="2:18">
      <c r="B9" s="19" t="s">
        <v>24</v>
      </c>
      <c r="C9" s="21">
        <f>'Yield Estimates'!C8*'Price Analysis'!C8</f>
        <v>482.3</v>
      </c>
      <c r="D9" s="21">
        <f>'Yield Estimates'!D8*'Price Analysis'!D8</f>
        <v>815.75</v>
      </c>
      <c r="E9" s="21">
        <f>'Yield Estimates'!E8*'Price Analysis'!E8</f>
        <v>1413.75</v>
      </c>
      <c r="F9" s="14">
        <f>'Profitability Analysis'!C9-'Production Cost Summary'!C8</f>
        <v>-37.197999999999922</v>
      </c>
      <c r="G9" s="22">
        <f>D9-'Production Cost Summary'!C8</f>
        <v>296.25200000000007</v>
      </c>
      <c r="H9" s="27">
        <f>E9-'Production Cost Summary'!C8</f>
        <v>894.25200000000007</v>
      </c>
      <c r="J9" s="23" t="s">
        <v>24</v>
      </c>
      <c r="K9" s="21">
        <f>'Yield Estimates'!$G$8*'Price Analysis'!C8</f>
        <v>0</v>
      </c>
      <c r="L9" s="21">
        <f>'Yield Estimates'!$G$8*'Price Analysis'!D8</f>
        <v>0</v>
      </c>
      <c r="M9" s="21">
        <f>'Yield Estimates'!$G$8*'Price Analysis'!E8</f>
        <v>0</v>
      </c>
      <c r="N9" s="21">
        <f>'Yield Estimates'!$G$8*'Price Analysis'!G8</f>
        <v>0</v>
      </c>
      <c r="O9" s="14">
        <f>K9-'Production Cost Summary'!$G$8</f>
        <v>0</v>
      </c>
      <c r="P9" s="14">
        <f>L9-'Production Cost Summary'!$G$8</f>
        <v>0</v>
      </c>
      <c r="Q9" s="14">
        <f>M9-'Production Cost Summary'!$G$8</f>
        <v>0</v>
      </c>
      <c r="R9" s="15">
        <f>N9-'Production Cost Summary'!$G$8</f>
        <v>0</v>
      </c>
    </row>
    <row r="10" spans="2:18">
      <c r="B10" s="19" t="s">
        <v>34</v>
      </c>
      <c r="C10" s="71">
        <f>'Yield Estimates'!C9*'Price Analysis'!C9</f>
        <v>274.12</v>
      </c>
      <c r="D10" s="71">
        <f>'Yield Estimates'!D9*'Price Analysis'!D9</f>
        <v>470.79999999999995</v>
      </c>
      <c r="E10" s="71">
        <f>'Yield Estimates'!E9*'Price Analysis'!E9</f>
        <v>742.50000000000011</v>
      </c>
      <c r="F10" s="49">
        <f>'Profitability Analysis'!C10-'Production Cost Summary'!C9</f>
        <v>-5.1170999999999935</v>
      </c>
      <c r="G10" s="72">
        <f>D10-'Production Cost Summary'!C9</f>
        <v>191.56289999999996</v>
      </c>
      <c r="H10" s="73">
        <f>E10-'Production Cost Summary'!C9</f>
        <v>463.26290000000012</v>
      </c>
      <c r="J10" s="23" t="s">
        <v>34</v>
      </c>
      <c r="K10" s="71">
        <f>'Yield Estimates'!$G$9*'Price Analysis'!C9</f>
        <v>0</v>
      </c>
      <c r="L10" s="71">
        <f>'Yield Estimates'!$G$9*'Price Analysis'!D9</f>
        <v>0</v>
      </c>
      <c r="M10" s="71">
        <f>'Yield Estimates'!$G$9*'Price Analysis'!E9</f>
        <v>0</v>
      </c>
      <c r="N10" s="71">
        <f>'Yield Estimates'!$G$9*'Price Analysis'!G9</f>
        <v>0</v>
      </c>
      <c r="O10" s="49">
        <f>K10-'Production Cost Summary'!$G$9</f>
        <v>0</v>
      </c>
      <c r="P10" s="49">
        <f>L10-'Production Cost Summary'!$G$9</f>
        <v>0</v>
      </c>
      <c r="Q10" s="49">
        <f>M10-'Production Cost Summary'!$G$9</f>
        <v>0</v>
      </c>
      <c r="R10" s="50">
        <f>N10-'Production Cost Summary'!$G$9</f>
        <v>0</v>
      </c>
    </row>
    <row r="11" spans="2:18">
      <c r="B11" s="19" t="s">
        <v>35</v>
      </c>
      <c r="C11" s="21">
        <f>'Yield Estimates'!C10*'Price Analysis'!C10</f>
        <v>335.78999999999996</v>
      </c>
      <c r="D11" s="21">
        <f>'Yield Estimates'!D10*'Price Analysis'!D10</f>
        <v>578.1</v>
      </c>
      <c r="E11" s="21">
        <f>'Yield Estimates'!E10*'Price Analysis'!E10</f>
        <v>913.27499999999998</v>
      </c>
      <c r="F11" s="14">
        <f>'Profitability Analysis'!C11-'Production Cost Summary'!C10</f>
        <v>49.922221099999945</v>
      </c>
      <c r="G11" s="22">
        <f>D11-'Production Cost Summary'!C10</f>
        <v>292.2322211</v>
      </c>
      <c r="H11" s="27">
        <f>E11-'Production Cost Summary'!C10</f>
        <v>627.40722110000002</v>
      </c>
      <c r="J11" s="23" t="s">
        <v>35</v>
      </c>
      <c r="K11" s="21">
        <f>'Yield Estimates'!$G$10*'Price Analysis'!C10</f>
        <v>0</v>
      </c>
      <c r="L11" s="21">
        <f>'Yield Estimates'!$G$10*'Price Analysis'!D10</f>
        <v>0</v>
      </c>
      <c r="M11" s="21">
        <f>'Yield Estimates'!$G$10*'Price Analysis'!E10</f>
        <v>0</v>
      </c>
      <c r="N11" s="21">
        <f>'Yield Estimates'!$G$10*'Price Analysis'!G10</f>
        <v>0</v>
      </c>
      <c r="O11" s="14">
        <f>K11-'Production Cost Summary'!$G$10</f>
        <v>0</v>
      </c>
      <c r="P11" s="14">
        <f>L11-'Production Cost Summary'!$G$10</f>
        <v>0</v>
      </c>
      <c r="Q11" s="14">
        <f>M11-'Production Cost Summary'!$G$10</f>
        <v>0</v>
      </c>
      <c r="R11" s="15">
        <f>N11-'Production Cost Summary'!$G$10</f>
        <v>0</v>
      </c>
    </row>
    <row r="12" spans="2:18">
      <c r="B12" s="19" t="s">
        <v>25</v>
      </c>
      <c r="C12" s="71">
        <f>'Yield Estimates'!C11*'Price Analysis'!C11</f>
        <v>257.25</v>
      </c>
      <c r="D12" s="71">
        <f>'Yield Estimates'!D11*'Price Analysis'!D11</f>
        <v>428.75</v>
      </c>
      <c r="E12" s="71">
        <f>'Yield Estimates'!E11*'Price Analysis'!E11</f>
        <v>661.5</v>
      </c>
      <c r="F12" s="49">
        <f>'Profitability Analysis'!C12-'Production Cost Summary'!C11</f>
        <v>-102.51420000000002</v>
      </c>
      <c r="G12" s="72">
        <f>D12-'Production Cost Summary'!C11</f>
        <v>68.985799999999983</v>
      </c>
      <c r="H12" s="73">
        <f>E12-'Production Cost Summary'!C11</f>
        <v>301.73579999999998</v>
      </c>
      <c r="J12" s="23" t="s">
        <v>25</v>
      </c>
      <c r="K12" s="71">
        <f>'Yield Estimates'!$G$11*'Price Analysis'!C11</f>
        <v>0</v>
      </c>
      <c r="L12" s="71">
        <f>'Yield Estimates'!$G$11*'Price Analysis'!D11</f>
        <v>0</v>
      </c>
      <c r="M12" s="71">
        <f>'Yield Estimates'!$G$11*'Price Analysis'!E11</f>
        <v>0</v>
      </c>
      <c r="N12" s="71">
        <f>'Yield Estimates'!$G$11*'Price Analysis'!G11</f>
        <v>0</v>
      </c>
      <c r="O12" s="49">
        <f>K12-'Production Cost Summary'!$G$11</f>
        <v>0</v>
      </c>
      <c r="P12" s="49">
        <f>L12-'Production Cost Summary'!$G$11</f>
        <v>0</v>
      </c>
      <c r="Q12" s="49">
        <f>M12-'Production Cost Summary'!$G$11</f>
        <v>0</v>
      </c>
      <c r="R12" s="50">
        <f>N12-'Production Cost Summary'!$G$11</f>
        <v>0</v>
      </c>
    </row>
    <row r="13" spans="2:18">
      <c r="B13" s="19" t="s">
        <v>26</v>
      </c>
      <c r="C13" s="21">
        <f>'Yield Estimates'!C12*'Price Analysis'!C12</f>
        <v>282.10000000000002</v>
      </c>
      <c r="D13" s="21">
        <f>'Yield Estimates'!D12*'Price Analysis'!D12</f>
        <v>477.75</v>
      </c>
      <c r="E13" s="21">
        <f>'Yield Estimates'!E12*'Price Analysis'!E12</f>
        <v>745.875</v>
      </c>
      <c r="F13" s="14">
        <f>'Profitability Analysis'!C13-'Production Cost Summary'!C12</f>
        <v>-24.44259999999997</v>
      </c>
      <c r="G13" s="22">
        <f>D13-'Production Cost Summary'!C12</f>
        <v>171.20740000000001</v>
      </c>
      <c r="H13" s="27">
        <f>E13-'Production Cost Summary'!C12</f>
        <v>439.33240000000001</v>
      </c>
      <c r="J13" s="23" t="s">
        <v>26</v>
      </c>
      <c r="K13" s="21">
        <f>'Yield Estimates'!$G$12*'Price Analysis'!C12</f>
        <v>0</v>
      </c>
      <c r="L13" s="21">
        <f>'Yield Estimates'!$G$12*'Price Analysis'!D12</f>
        <v>0</v>
      </c>
      <c r="M13" s="21">
        <f>'Yield Estimates'!$G$12*'Price Analysis'!E12</f>
        <v>0</v>
      </c>
      <c r="N13" s="21">
        <f>'Yield Estimates'!$G$12*'Price Analysis'!G12</f>
        <v>0</v>
      </c>
      <c r="O13" s="14">
        <f>K13-'Production Cost Summary'!$G$12</f>
        <v>0</v>
      </c>
      <c r="P13" s="14">
        <f>L13-'Production Cost Summary'!$G$12</f>
        <v>0</v>
      </c>
      <c r="Q13" s="14">
        <f>M13-'Production Cost Summary'!$G$12</f>
        <v>0</v>
      </c>
      <c r="R13" s="15">
        <f>N13-'Production Cost Summary'!$G$12</f>
        <v>0</v>
      </c>
    </row>
    <row r="14" spans="2:18">
      <c r="B14" s="19" t="s">
        <v>39</v>
      </c>
      <c r="C14" s="71">
        <f>'Yield Estimates'!C13*'Price Analysis'!C13</f>
        <v>242.54999999999998</v>
      </c>
      <c r="D14" s="71">
        <f>'Yield Estimates'!D13*'Price Analysis'!D13</f>
        <v>423.5</v>
      </c>
      <c r="E14" s="71">
        <f>'Yield Estimates'!E13*'Price Analysis'!E13</f>
        <v>675.67500000000007</v>
      </c>
      <c r="F14" s="49">
        <f>'Profitability Analysis'!C14-'Production Cost Summary'!C13</f>
        <v>-44.45870000000005</v>
      </c>
      <c r="G14" s="72">
        <f>D14-'Production Cost Summary'!C13</f>
        <v>136.49129999999997</v>
      </c>
      <c r="H14" s="73">
        <f>E14-'Production Cost Summary'!C13</f>
        <v>388.66630000000004</v>
      </c>
      <c r="J14" s="23" t="s">
        <v>39</v>
      </c>
      <c r="K14" s="71">
        <f>'Yield Estimates'!$G$13*'Price Analysis'!C13</f>
        <v>0</v>
      </c>
      <c r="L14" s="71">
        <f>'Yield Estimates'!$G$13*'Price Analysis'!D13</f>
        <v>0</v>
      </c>
      <c r="M14" s="71">
        <f>'Yield Estimates'!$G$13*'Price Analysis'!E13</f>
        <v>0</v>
      </c>
      <c r="N14" s="71">
        <f>'Yield Estimates'!$G$13*'Price Analysis'!G13</f>
        <v>0</v>
      </c>
      <c r="O14" s="49">
        <f>K14-'Production Cost Summary'!$G$13</f>
        <v>0</v>
      </c>
      <c r="P14" s="49">
        <f>L14-'Production Cost Summary'!$G$13</f>
        <v>0</v>
      </c>
      <c r="Q14" s="49">
        <f>M14-'Production Cost Summary'!$G$13</f>
        <v>0</v>
      </c>
      <c r="R14" s="50">
        <f>N14-'Production Cost Summary'!$G$13</f>
        <v>0</v>
      </c>
    </row>
    <row r="15" spans="2:18">
      <c r="B15" s="19" t="s">
        <v>38</v>
      </c>
      <c r="C15" s="21">
        <f>'Yield Estimates'!C14*'Price Analysis'!C14</f>
        <v>264.59999999999997</v>
      </c>
      <c r="D15" s="21">
        <f>'Yield Estimates'!D14*'Price Analysis'!D14</f>
        <v>441</v>
      </c>
      <c r="E15" s="21">
        <f>'Yield Estimates'!E14*'Price Analysis'!E14</f>
        <v>680.4</v>
      </c>
      <c r="F15" s="14">
        <f>'Profitability Analysis'!C15-'Production Cost Summary'!C14</f>
        <v>-62.454800000000034</v>
      </c>
      <c r="G15" s="22">
        <f>D15-'Production Cost Summary'!C14</f>
        <v>113.9452</v>
      </c>
      <c r="H15" s="27">
        <f>E15-'Production Cost Summary'!C14</f>
        <v>353.34519999999998</v>
      </c>
      <c r="J15" s="23" t="s">
        <v>38</v>
      </c>
      <c r="K15" s="21">
        <f>'Yield Estimates'!$G$14*'Price Analysis'!C14</f>
        <v>0</v>
      </c>
      <c r="L15" s="21">
        <f>'Yield Estimates'!$G$14*'Price Analysis'!D14</f>
        <v>0</v>
      </c>
      <c r="M15" s="21">
        <f>'Yield Estimates'!$G$14*'Price Analysis'!E14</f>
        <v>0</v>
      </c>
      <c r="N15" s="21">
        <f>'Yield Estimates'!$G$14*'Price Analysis'!G14</f>
        <v>0</v>
      </c>
      <c r="O15" s="14">
        <f>K15-'Production Cost Summary'!$G$14</f>
        <v>0</v>
      </c>
      <c r="P15" s="14">
        <f>L15-'Production Cost Summary'!$G$14</f>
        <v>0</v>
      </c>
      <c r="Q15" s="14">
        <f>M15-'Production Cost Summary'!$G$14</f>
        <v>0</v>
      </c>
      <c r="R15" s="15">
        <f>N15-'Production Cost Summary'!$G$14</f>
        <v>0</v>
      </c>
    </row>
    <row r="16" spans="2:18">
      <c r="B16" s="19" t="s">
        <v>27</v>
      </c>
      <c r="C16" s="71">
        <f>'Yield Estimates'!C15*'Price Analysis'!C15</f>
        <v>282.09999999999997</v>
      </c>
      <c r="D16" s="71">
        <f>'Yield Estimates'!D15*'Price Analysis'!D15</f>
        <v>480.5</v>
      </c>
      <c r="E16" s="71">
        <f>'Yield Estimates'!E15*'Price Analysis'!E15</f>
        <v>753.30000000000007</v>
      </c>
      <c r="F16" s="49">
        <f>'Profitability Analysis'!C16-'Production Cost Summary'!C15</f>
        <v>-47.262</v>
      </c>
      <c r="G16" s="72">
        <f>D16-'Production Cost Summary'!C15</f>
        <v>151.13800000000003</v>
      </c>
      <c r="H16" s="73">
        <f>E16-'Production Cost Summary'!C15</f>
        <v>423.9380000000001</v>
      </c>
      <c r="J16" s="23" t="s">
        <v>27</v>
      </c>
      <c r="K16" s="71">
        <f>'Yield Estimates'!$G$15*'Price Analysis'!C15</f>
        <v>0</v>
      </c>
      <c r="L16" s="71">
        <f>'Yield Estimates'!$G$15*'Price Analysis'!D15</f>
        <v>0</v>
      </c>
      <c r="M16" s="71">
        <f>'Yield Estimates'!$G$15*'Price Analysis'!E15</f>
        <v>0</v>
      </c>
      <c r="N16" s="71">
        <f>'Yield Estimates'!$G$15*'Price Analysis'!G15</f>
        <v>0</v>
      </c>
      <c r="O16" s="49">
        <f>K16-'Production Cost Summary'!$G$15</f>
        <v>0</v>
      </c>
      <c r="P16" s="49">
        <f>L16-'Production Cost Summary'!$G$15</f>
        <v>0</v>
      </c>
      <c r="Q16" s="49">
        <f>M16-'Production Cost Summary'!$G$15</f>
        <v>0</v>
      </c>
      <c r="R16" s="50">
        <f>N16-'Production Cost Summary'!$G$15</f>
        <v>0</v>
      </c>
    </row>
    <row r="17" spans="2:18">
      <c r="B17" s="19" t="s">
        <v>28</v>
      </c>
      <c r="C17" s="21">
        <f>'Yield Estimates'!C16*'Price Analysis'!C16</f>
        <v>274.39999999999998</v>
      </c>
      <c r="D17" s="21">
        <f>'Yield Estimates'!D16*'Price Analysis'!D16</f>
        <v>476</v>
      </c>
      <c r="E17" s="21">
        <f>'Yield Estimates'!E16*'Price Analysis'!E16</f>
        <v>756.00000000000011</v>
      </c>
      <c r="F17" s="14">
        <f>'Profitability Analysis'!C17-'Production Cost Summary'!C16</f>
        <v>9.5055999999999585</v>
      </c>
      <c r="G17" s="22">
        <f>D17-'Production Cost Summary'!C16</f>
        <v>211.10559999999998</v>
      </c>
      <c r="H17" s="27">
        <f>E17-'Production Cost Summary'!C16</f>
        <v>491.10560000000009</v>
      </c>
      <c r="J17" s="23" t="s">
        <v>28</v>
      </c>
      <c r="K17" s="21">
        <f>'Yield Estimates'!$G$16*'Price Analysis'!C16</f>
        <v>0</v>
      </c>
      <c r="L17" s="21">
        <f>'Yield Estimates'!$G$16*'Price Analysis'!D16</f>
        <v>0</v>
      </c>
      <c r="M17" s="21">
        <f>'Yield Estimates'!$G$16*'Price Analysis'!E16</f>
        <v>0</v>
      </c>
      <c r="N17" s="21">
        <f>'Yield Estimates'!$G$16*'Price Analysis'!G16</f>
        <v>0</v>
      </c>
      <c r="O17" s="14">
        <f>K17-'Production Cost Summary'!$G$16</f>
        <v>0</v>
      </c>
      <c r="P17" s="14">
        <f>L17-'Production Cost Summary'!$G$16</f>
        <v>0</v>
      </c>
      <c r="Q17" s="14">
        <f>M17-'Production Cost Summary'!$G$16</f>
        <v>0</v>
      </c>
      <c r="R17" s="15">
        <f>N17-'Production Cost Summary'!$G$16</f>
        <v>0</v>
      </c>
    </row>
    <row r="18" spans="2:18">
      <c r="B18" s="19" t="s">
        <v>29</v>
      </c>
      <c r="C18" s="71">
        <f>'Yield Estimates'!C17*'Price Analysis'!C17</f>
        <v>280</v>
      </c>
      <c r="D18" s="71">
        <f>'Yield Estimates'!D17*'Price Analysis'!D17</f>
        <v>462.5</v>
      </c>
      <c r="E18" s="71">
        <f>'Yield Estimates'!E17*'Price Analysis'!E17</f>
        <v>708.75</v>
      </c>
      <c r="F18" s="49">
        <f>'Profitability Analysis'!C18-'Production Cost Summary'!C17</f>
        <v>-15.738899999999944</v>
      </c>
      <c r="G18" s="72">
        <f>D18-'Production Cost Summary'!C17</f>
        <v>166.76110000000006</v>
      </c>
      <c r="H18" s="73">
        <f>E18-'Production Cost Summary'!C17</f>
        <v>413.01110000000006</v>
      </c>
      <c r="J18" s="23" t="s">
        <v>29</v>
      </c>
      <c r="K18" s="71">
        <f>'Yield Estimates'!$G$17*'Price Analysis'!C17</f>
        <v>0</v>
      </c>
      <c r="L18" s="71">
        <f>'Yield Estimates'!$G$17*'Price Analysis'!D17</f>
        <v>0</v>
      </c>
      <c r="M18" s="71">
        <f>'Yield Estimates'!$G$17*'Price Analysis'!E17</f>
        <v>0</v>
      </c>
      <c r="N18" s="71">
        <f>'Yield Estimates'!$G$17*'Price Analysis'!G17</f>
        <v>0</v>
      </c>
      <c r="O18" s="49">
        <f>K18-'Production Cost Summary'!$G$17</f>
        <v>0</v>
      </c>
      <c r="P18" s="49">
        <f>L18-'Production Cost Summary'!$G$17</f>
        <v>0</v>
      </c>
      <c r="Q18" s="49">
        <f>M18-'Production Cost Summary'!$G$17</f>
        <v>0</v>
      </c>
      <c r="R18" s="50">
        <f>N18-'Production Cost Summary'!$G$17</f>
        <v>0</v>
      </c>
    </row>
    <row r="19" spans="2:18">
      <c r="B19" s="19" t="s">
        <v>33</v>
      </c>
      <c r="C19" s="21">
        <f>'Yield Estimates'!C18*'Price Analysis'!C18</f>
        <v>307.58</v>
      </c>
      <c r="D19" s="21">
        <f>'Yield Estimates'!D18*'Price Analysis'!D18</f>
        <v>549.25</v>
      </c>
      <c r="E19" s="21">
        <f>'Yield Estimates'!E18*'Price Analysis'!E18</f>
        <v>889.78500000000008</v>
      </c>
      <c r="F19" s="14">
        <f>'Profitability Analysis'!C19-'Production Cost Summary'!C18</f>
        <v>60.235516000000018</v>
      </c>
      <c r="G19" s="22">
        <f>D19-'Production Cost Summary'!C18</f>
        <v>301.90551600000003</v>
      </c>
      <c r="H19" s="27">
        <f>E19-'Production Cost Summary'!C18</f>
        <v>642.44051600000012</v>
      </c>
      <c r="J19" s="23" t="s">
        <v>33</v>
      </c>
      <c r="K19" s="21">
        <f>'Yield Estimates'!$G$18*'Price Analysis'!C18</f>
        <v>0</v>
      </c>
      <c r="L19" s="21">
        <f>'Yield Estimates'!$G$18*'Price Analysis'!D18</f>
        <v>0</v>
      </c>
      <c r="M19" s="21">
        <f>'Yield Estimates'!$G$18*'Price Analysis'!E18</f>
        <v>0</v>
      </c>
      <c r="N19" s="21">
        <f>'Yield Estimates'!$G$18*'Price Analysis'!G18</f>
        <v>0</v>
      </c>
      <c r="O19" s="14">
        <f>K19-'Production Cost Summary'!$G$18</f>
        <v>0</v>
      </c>
      <c r="P19" s="14">
        <f>L19-'Production Cost Summary'!$G$18</f>
        <v>0</v>
      </c>
      <c r="Q19" s="14">
        <f>M19-'Production Cost Summary'!$G$18</f>
        <v>0</v>
      </c>
      <c r="R19" s="15">
        <f>N19-'Production Cost Summary'!$G$18</f>
        <v>0</v>
      </c>
    </row>
    <row r="20" spans="2:18">
      <c r="B20" s="19" t="s">
        <v>40</v>
      </c>
      <c r="C20" s="71">
        <f>'Yield Estimates'!C19*'Price Analysis'!C19</f>
        <v>424.76</v>
      </c>
      <c r="D20" s="71">
        <f>'Yield Estimates'!D19*'Price Analysis'!D19</f>
        <v>784.40000000000009</v>
      </c>
      <c r="E20" s="71">
        <f>'Yield Estimates'!E19*'Price Analysis'!E19</f>
        <v>1298.7000000000003</v>
      </c>
      <c r="F20" s="49">
        <f>'Profitability Analysis'!C20-'Production Cost Summary'!C19</f>
        <v>153.271432</v>
      </c>
      <c r="G20" s="72">
        <f>D20-'Production Cost Summary'!C19</f>
        <v>512.9114320000001</v>
      </c>
      <c r="H20" s="73">
        <f>E20-'Production Cost Summary'!C19</f>
        <v>1027.2114320000003</v>
      </c>
      <c r="J20" s="23" t="s">
        <v>40</v>
      </c>
      <c r="K20" s="71">
        <f>'Yield Estimates'!$G$19*'Price Analysis'!C19</f>
        <v>0</v>
      </c>
      <c r="L20" s="71">
        <f>'Yield Estimates'!$G$19*'Price Analysis'!D19</f>
        <v>0</v>
      </c>
      <c r="M20" s="71">
        <f>'Yield Estimates'!$G$19*'Price Analysis'!E19</f>
        <v>0</v>
      </c>
      <c r="N20" s="71">
        <f>'Yield Estimates'!$G$19*'Price Analysis'!G19</f>
        <v>0</v>
      </c>
      <c r="O20" s="49">
        <f>K20-'Production Cost Summary'!$G$19</f>
        <v>0</v>
      </c>
      <c r="P20" s="49">
        <f>L20-'Production Cost Summary'!$G$19</f>
        <v>0</v>
      </c>
      <c r="Q20" s="49">
        <f>M20-'Production Cost Summary'!$G$19</f>
        <v>0</v>
      </c>
      <c r="R20" s="50">
        <f>N20-'Production Cost Summary'!$G$19</f>
        <v>0</v>
      </c>
    </row>
    <row r="21" spans="2:18">
      <c r="B21" s="19" t="s">
        <v>41</v>
      </c>
      <c r="C21" s="21">
        <f>'Yield Estimates'!C20*'Price Analysis'!C20</f>
        <v>425.6</v>
      </c>
      <c r="D21" s="21">
        <f>'Yield Estimates'!D20*'Price Analysis'!D20</f>
        <v>784</v>
      </c>
      <c r="E21" s="21">
        <f>'Yield Estimates'!E20*'Price Analysis'!E20</f>
        <v>1296</v>
      </c>
      <c r="F21" s="14">
        <f>'Profitability Analysis'!C21-'Production Cost Summary'!C20</f>
        <v>156.08374000000003</v>
      </c>
      <c r="G21" s="22">
        <f>D21-'Production Cost Summary'!C20</f>
        <v>514.48374000000001</v>
      </c>
      <c r="H21" s="27">
        <f>E21-'Production Cost Summary'!C20</f>
        <v>1026.4837400000001</v>
      </c>
      <c r="J21" s="23" t="s">
        <v>41</v>
      </c>
      <c r="K21" s="21">
        <f>'Yield Estimates'!$G$20*'Price Analysis'!C20</f>
        <v>0</v>
      </c>
      <c r="L21" s="21">
        <f>'Yield Estimates'!$G$20*'Price Analysis'!D20</f>
        <v>0</v>
      </c>
      <c r="M21" s="21">
        <f>'Yield Estimates'!$G$20*'Price Analysis'!E20</f>
        <v>0</v>
      </c>
      <c r="N21" s="21">
        <f>'Yield Estimates'!$G$20*'Price Analysis'!G20</f>
        <v>0</v>
      </c>
      <c r="O21" s="14">
        <f>K21-'Production Cost Summary'!$G$20</f>
        <v>0</v>
      </c>
      <c r="P21" s="14">
        <f>L21-'Production Cost Summary'!$G$20</f>
        <v>0</v>
      </c>
      <c r="Q21" s="14">
        <f>M21-'Production Cost Summary'!$G$20</f>
        <v>0</v>
      </c>
      <c r="R21" s="15">
        <f>N21-'Production Cost Summary'!$G$20</f>
        <v>0</v>
      </c>
    </row>
    <row r="22" spans="2:18">
      <c r="B22" s="19" t="s">
        <v>30</v>
      </c>
      <c r="C22" s="71">
        <f>'Yield Estimates'!C21*'Price Analysis'!C21</f>
        <v>308</v>
      </c>
      <c r="D22" s="71">
        <f>'Yield Estimates'!D21*'Price Analysis'!D21</f>
        <v>481.25</v>
      </c>
      <c r="E22" s="71">
        <f>'Yield Estimates'!E21*'Price Analysis'!E21</f>
        <v>705.375</v>
      </c>
      <c r="F22" s="49">
        <f>'Profitability Analysis'!C22-'Production Cost Summary'!C21</f>
        <v>14.295790000000011</v>
      </c>
      <c r="G22" s="72">
        <f>D22-'Production Cost Summary'!C21</f>
        <v>187.54579000000001</v>
      </c>
      <c r="H22" s="73">
        <f>E22-'Production Cost Summary'!C21</f>
        <v>411.67079000000001</v>
      </c>
      <c r="J22" s="23" t="s">
        <v>30</v>
      </c>
      <c r="K22" s="71">
        <f>'Yield Estimates'!$G$21*'Price Analysis'!C21</f>
        <v>0</v>
      </c>
      <c r="L22" s="71">
        <f>'Yield Estimates'!$G$21*'Price Analysis'!D21</f>
        <v>0</v>
      </c>
      <c r="M22" s="71">
        <f>'Yield Estimates'!$G$21*'Price Analysis'!E21</f>
        <v>0</v>
      </c>
      <c r="N22" s="71">
        <f>'Yield Estimates'!$G$21*'Price Analysis'!G21</f>
        <v>0</v>
      </c>
      <c r="O22" s="49">
        <f>K22-'Production Cost Summary'!$G$21</f>
        <v>0</v>
      </c>
      <c r="P22" s="49">
        <f>L22-'Production Cost Summary'!$G$21</f>
        <v>0</v>
      </c>
      <c r="Q22" s="49">
        <f>M22-'Production Cost Summary'!$G$21</f>
        <v>0</v>
      </c>
      <c r="R22" s="50">
        <f>N22-'Production Cost Summary'!$G$21</f>
        <v>0</v>
      </c>
    </row>
    <row r="23" spans="2:18">
      <c r="B23" s="19" t="s">
        <v>42</v>
      </c>
      <c r="C23" s="21">
        <f>'Yield Estimates'!C22*'Price Analysis'!C22</f>
        <v>440.3</v>
      </c>
      <c r="D23" s="21">
        <f>'Yield Estimates'!D22*'Price Analysis'!D22</f>
        <v>722.5</v>
      </c>
      <c r="E23" s="21">
        <f>'Yield Estimates'!E22*'Price Analysis'!E22</f>
        <v>1101.5999999999999</v>
      </c>
      <c r="F23" s="14">
        <f>'Profitability Analysis'!C23-'Production Cost Summary'!C22</f>
        <v>136.23215000000005</v>
      </c>
      <c r="G23" s="22">
        <f>D23-'Production Cost Summary'!C22</f>
        <v>418.43215000000004</v>
      </c>
      <c r="H23" s="27">
        <f>E23-'Production Cost Summary'!C22</f>
        <v>797.53215</v>
      </c>
      <c r="J23" s="23" t="s">
        <v>42</v>
      </c>
      <c r="K23" s="74">
        <f>'Yield Estimates'!$G$22*'Price Analysis'!C22</f>
        <v>0</v>
      </c>
      <c r="L23" s="74">
        <f>'Yield Estimates'!$G$22*'Price Analysis'!D22</f>
        <v>0</v>
      </c>
      <c r="M23" s="74">
        <f>'Yield Estimates'!$G$22*'Price Analysis'!E22</f>
        <v>0</v>
      </c>
      <c r="N23" s="74">
        <f>'Yield Estimates'!$G$22*'Price Analysis'!G22</f>
        <v>0</v>
      </c>
      <c r="O23" s="75">
        <f>K23-'Production Cost Summary'!$G$22</f>
        <v>0</v>
      </c>
      <c r="P23" s="75">
        <f>L23-'Production Cost Summary'!$G$22</f>
        <v>0</v>
      </c>
      <c r="Q23" s="75">
        <f>M23-'Production Cost Summary'!$G$22</f>
        <v>0</v>
      </c>
      <c r="R23" s="76">
        <f>N23-'Production Cost Summary'!$G$22</f>
        <v>0</v>
      </c>
    </row>
    <row r="24" spans="2:18">
      <c r="B24" s="19" t="s">
        <v>31</v>
      </c>
      <c r="C24" s="106">
        <f>'Yield Estimates'!C23*'Price Analysis'!C23</f>
        <v>293.99999999999994</v>
      </c>
      <c r="D24" s="106">
        <f>'Yield Estimates'!D23*'Price Analysis'!D23</f>
        <v>468.99999999999994</v>
      </c>
      <c r="E24" s="106">
        <f>'Yield Estimates'!E23*'Price Analysis'!E23</f>
        <v>699.30000000000007</v>
      </c>
      <c r="F24" s="107">
        <f>'Profitability Analysis'!C24-'Production Cost Summary'!C23</f>
        <v>30.355171999999982</v>
      </c>
      <c r="G24" s="110">
        <f>D24-'Production Cost Summary'!C23</f>
        <v>205.35517199999998</v>
      </c>
      <c r="H24" s="111">
        <f>E24-'Production Cost Summary'!C23</f>
        <v>435.65517200000011</v>
      </c>
      <c r="J24" s="23" t="s">
        <v>31</v>
      </c>
      <c r="K24" s="106">
        <f>'Yield Estimates'!$G$23*'Price Analysis'!C23</f>
        <v>0</v>
      </c>
      <c r="L24" s="106">
        <f>'Yield Estimates'!$G$23*'Price Analysis'!D23</f>
        <v>0</v>
      </c>
      <c r="M24" s="106">
        <f>'Yield Estimates'!$G$23*'Price Analysis'!E23</f>
        <v>0</v>
      </c>
      <c r="N24" s="106">
        <f>'Yield Estimates'!$G$23*'Price Analysis'!G23</f>
        <v>0</v>
      </c>
      <c r="O24" s="107">
        <f>K24-'Production Cost Summary'!$G$23</f>
        <v>0</v>
      </c>
      <c r="P24" s="107">
        <f>L24-'Production Cost Summary'!$G$23</f>
        <v>0</v>
      </c>
      <c r="Q24" s="107">
        <f>M24-'Production Cost Summary'!$G$23</f>
        <v>0</v>
      </c>
      <c r="R24" s="98">
        <f>N24-'Production Cost Summary'!$G$23</f>
        <v>0</v>
      </c>
    </row>
    <row r="25" spans="2:18" ht="21" thickBot="1">
      <c r="B25" s="20" t="s">
        <v>120</v>
      </c>
      <c r="C25" s="109">
        <f>'Yield Estimates'!C24*'Price Analysis'!C24</f>
        <v>224</v>
      </c>
      <c r="D25" s="109">
        <f>'Yield Estimates'!D24*'Price Analysis'!D24</f>
        <v>368</v>
      </c>
      <c r="E25" s="109">
        <f>'Yield Estimates'!E24*'Price Analysis'!E24</f>
        <v>561.6</v>
      </c>
      <c r="F25" s="95">
        <f>C25-'Production Cost Summary'!C24</f>
        <v>-27.191211999999979</v>
      </c>
      <c r="G25" s="112">
        <f>D25-'Production Cost Summary'!C24</f>
        <v>116.80878800000002</v>
      </c>
      <c r="H25" s="113">
        <f>E25-'Production Cost Summary'!C24</f>
        <v>310.40878800000007</v>
      </c>
      <c r="J25" s="24" t="s">
        <v>120</v>
      </c>
      <c r="K25" s="109">
        <f>'Yield Estimates'!G24*'Price Analysis'!C24</f>
        <v>0</v>
      </c>
      <c r="L25" s="109">
        <f>'Yield Estimates'!G24*'Price Analysis'!D24</f>
        <v>0</v>
      </c>
      <c r="M25" s="109">
        <f>'Yield Estimates'!G24*'Price Analysis'!E24</f>
        <v>0</v>
      </c>
      <c r="N25" s="109">
        <f>'Yield Estimates'!G24*'Price Analysis'!G24</f>
        <v>0</v>
      </c>
      <c r="O25" s="95">
        <f>K25-'Production Cost Summary'!G24</f>
        <v>0</v>
      </c>
      <c r="P25" s="95">
        <f>L25-'Production Cost Summary'!G24</f>
        <v>0</v>
      </c>
      <c r="Q25" s="95">
        <f>M25-'Production Cost Summary'!G24</f>
        <v>0</v>
      </c>
      <c r="R25" s="96">
        <f>N25-'Production Cost Summary'!G24</f>
        <v>0</v>
      </c>
    </row>
    <row r="26" spans="2:18" ht="22.5" customHeight="1">
      <c r="B26" s="198" t="s">
        <v>106</v>
      </c>
      <c r="C26" s="198"/>
      <c r="D26" s="198"/>
      <c r="E26" s="198"/>
      <c r="F26" s="198"/>
      <c r="G26" s="198"/>
      <c r="H26" s="198"/>
      <c r="J26" s="188" t="s">
        <v>104</v>
      </c>
      <c r="K26" s="188"/>
      <c r="L26" s="188"/>
      <c r="M26" s="188"/>
      <c r="N26" s="188"/>
      <c r="O26" s="188"/>
      <c r="P26" s="188"/>
      <c r="Q26" s="188"/>
      <c r="R26" s="188"/>
    </row>
    <row r="27" spans="2:18">
      <c r="B27" s="198" t="s">
        <v>107</v>
      </c>
      <c r="C27" s="198"/>
      <c r="D27" s="198"/>
      <c r="E27" s="198"/>
      <c r="F27" s="198"/>
      <c r="G27" s="198"/>
      <c r="H27" s="198"/>
      <c r="J27" s="188" t="s">
        <v>105</v>
      </c>
      <c r="K27" s="188"/>
      <c r="L27" s="188"/>
      <c r="M27" s="188"/>
      <c r="N27" s="188"/>
      <c r="O27" s="188"/>
      <c r="P27" s="188"/>
      <c r="Q27" s="188"/>
      <c r="R27" s="188"/>
    </row>
    <row r="28" spans="2:18" ht="22.5" customHeight="1">
      <c r="B28" s="198" t="s">
        <v>183</v>
      </c>
      <c r="C28" s="198"/>
      <c r="D28" s="198"/>
      <c r="E28" s="198"/>
      <c r="F28" s="198"/>
      <c r="G28" s="198"/>
      <c r="H28" s="198"/>
    </row>
    <row r="29" spans="2:18">
      <c r="B29" s="198" t="s">
        <v>137</v>
      </c>
      <c r="C29" s="198"/>
      <c r="D29" s="198"/>
      <c r="E29" s="198"/>
      <c r="F29" s="198"/>
      <c r="G29" s="198"/>
      <c r="H29" s="198"/>
    </row>
  </sheetData>
  <mergeCells count="14">
    <mergeCell ref="B29:H29"/>
    <mergeCell ref="J2:R2"/>
    <mergeCell ref="O3:R3"/>
    <mergeCell ref="C3:E3"/>
    <mergeCell ref="B3:B4"/>
    <mergeCell ref="F3:H3"/>
    <mergeCell ref="B2:H2"/>
    <mergeCell ref="B27:H27"/>
    <mergeCell ref="B28:H28"/>
    <mergeCell ref="J26:R26"/>
    <mergeCell ref="J27:R27"/>
    <mergeCell ref="J3:J4"/>
    <mergeCell ref="K3:N3"/>
    <mergeCell ref="B26:H26"/>
  </mergeCells>
  <conditionalFormatting sqref="C5:H25 K5:R25">
    <cfRule type="cellIs" dxfId="5" priority="1" operator="lessThan">
      <formula>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0C2AA7-FD54-4603-932A-905C8E1CF91D}">
  <dimension ref="A1:L28"/>
  <sheetViews>
    <sheetView showGridLines="0" workbookViewId="0">
      <selection activeCell="I37" sqref="I37"/>
    </sheetView>
  </sheetViews>
  <sheetFormatPr defaultRowHeight="20.5"/>
  <cols>
    <col min="1" max="1" width="3.7265625" style="1" customWidth="1"/>
    <col min="2" max="2" width="25.54296875" style="1" customWidth="1"/>
    <col min="3" max="6" width="19.7265625" style="1" customWidth="1"/>
    <col min="8" max="8" width="25.54296875" style="1" customWidth="1"/>
    <col min="9" max="12" width="19.7265625" style="1" customWidth="1"/>
  </cols>
  <sheetData>
    <row r="1" spans="2:12" ht="9" customHeight="1" thickBot="1"/>
    <row r="2" spans="2:12" ht="46.5" customHeight="1">
      <c r="B2" s="199" t="s">
        <v>141</v>
      </c>
      <c r="C2" s="200"/>
      <c r="D2" s="200"/>
      <c r="E2" s="200"/>
      <c r="F2" s="201"/>
      <c r="H2" s="207" t="s">
        <v>119</v>
      </c>
      <c r="I2" s="208"/>
      <c r="J2" s="208"/>
      <c r="K2" s="208"/>
      <c r="L2" s="209"/>
    </row>
    <row r="3" spans="2:12" ht="26.25" customHeight="1">
      <c r="B3" s="213" t="s">
        <v>36</v>
      </c>
      <c r="C3" s="212" t="s">
        <v>110</v>
      </c>
      <c r="D3" s="212"/>
      <c r="E3" s="212" t="s">
        <v>111</v>
      </c>
      <c r="F3" s="214"/>
      <c r="H3" s="215" t="s">
        <v>36</v>
      </c>
      <c r="I3" s="210" t="s">
        <v>110</v>
      </c>
      <c r="J3" s="210"/>
      <c r="K3" s="210" t="s">
        <v>111</v>
      </c>
      <c r="L3" s="211"/>
    </row>
    <row r="4" spans="2:12" ht="22.5" customHeight="1">
      <c r="B4" s="213"/>
      <c r="C4" s="89" t="s">
        <v>112</v>
      </c>
      <c r="D4" s="89" t="s">
        <v>113</v>
      </c>
      <c r="E4" s="89" t="s">
        <v>112</v>
      </c>
      <c r="F4" s="4" t="s">
        <v>113</v>
      </c>
      <c r="H4" s="215"/>
      <c r="I4" s="108" t="s">
        <v>112</v>
      </c>
      <c r="J4" s="108" t="s">
        <v>113</v>
      </c>
      <c r="K4" s="108" t="s">
        <v>112</v>
      </c>
      <c r="L4" s="12" t="s">
        <v>113</v>
      </c>
    </row>
    <row r="5" spans="2:12">
      <c r="B5" s="19" t="s">
        <v>19</v>
      </c>
      <c r="C5" s="21">
        <f>'Production Cost Summary'!C4/'Yield Estimates'!C4</f>
        <v>13.103272108843536</v>
      </c>
      <c r="D5" s="79">
        <f>'Production Cost Summary'!C4/'Price Analysis'!D4</f>
        <v>26.568013793103443</v>
      </c>
      <c r="E5" s="14">
        <f>'Production Cost Summary'!D4/'Yield Estimates'!C4</f>
        <v>19.393850340136055</v>
      </c>
      <c r="F5" s="87">
        <f>'Production Cost Summary'!D4/'Price Analysis'!D4</f>
        <v>39.322703448275867</v>
      </c>
      <c r="H5" s="23" t="s">
        <v>19</v>
      </c>
      <c r="I5" s="81" t="e">
        <f>'Production Cost Summary'!F4/'Yield Estimates'!G4</f>
        <v>#DIV/0!</v>
      </c>
      <c r="J5" s="82" t="e">
        <f>'Production Cost Summary'!F4/'Price Analysis'!G4</f>
        <v>#DIV/0!</v>
      </c>
      <c r="K5" s="83" t="e">
        <f>'Production Cost Summary'!G4/'Yield Estimates'!G4</f>
        <v>#DIV/0!</v>
      </c>
      <c r="L5" s="87" t="e">
        <f>'Production Cost Summary'!G4/'Price Analysis'!G4</f>
        <v>#DIV/0!</v>
      </c>
    </row>
    <row r="6" spans="2:12">
      <c r="B6" s="19" t="s">
        <v>37</v>
      </c>
      <c r="C6" s="71">
        <f>'Production Cost Summary'!C5/'Yield Estimates'!C5</f>
        <v>7.769845238095237</v>
      </c>
      <c r="D6" s="80">
        <f>'Production Cost Summary'!C5/'Price Analysis'!D5</f>
        <v>37.835768115942024</v>
      </c>
      <c r="E6" s="49">
        <f>'Production Cost Summary'!D5/'Yield Estimates'!C5</f>
        <v>12.173249999999999</v>
      </c>
      <c r="F6" s="88">
        <f>'Production Cost Summary'!D5/'Price Analysis'!D5</f>
        <v>59.278434782608691</v>
      </c>
      <c r="H6" s="23" t="s">
        <v>37</v>
      </c>
      <c r="I6" s="84" t="e">
        <f>'Production Cost Summary'!F5/'Yield Estimates'!G5</f>
        <v>#DIV/0!</v>
      </c>
      <c r="J6" s="85" t="e">
        <f>'Production Cost Summary'!F5/'Price Analysis'!G5</f>
        <v>#DIV/0!</v>
      </c>
      <c r="K6" s="86" t="e">
        <f>'Production Cost Summary'!G5/'Yield Estimates'!G5</f>
        <v>#DIV/0!</v>
      </c>
      <c r="L6" s="88" t="e">
        <f>'Production Cost Summary'!G5/'Price Analysis'!G5</f>
        <v>#DIV/0!</v>
      </c>
    </row>
    <row r="7" spans="2:12">
      <c r="B7" s="19" t="s">
        <v>22</v>
      </c>
      <c r="C7" s="21">
        <f>'Production Cost Summary'!C6/'Yield Estimates'!C6</f>
        <v>10.386822393822394</v>
      </c>
      <c r="D7" s="79">
        <f>'Production Cost Summary'!C6/'Price Analysis'!D6</f>
        <v>20.303298113207546</v>
      </c>
      <c r="E7" s="14">
        <f>'Production Cost Summary'!D6/'Yield Estimates'!C6</f>
        <v>17.527478764478765</v>
      </c>
      <c r="F7" s="87">
        <f>'Production Cost Summary'!D6/'Price Analysis'!D6</f>
        <v>34.261260377358489</v>
      </c>
      <c r="H7" s="23" t="s">
        <v>22</v>
      </c>
      <c r="I7" s="81" t="e">
        <f>'Production Cost Summary'!F6/'Yield Estimates'!G6</f>
        <v>#DIV/0!</v>
      </c>
      <c r="J7" s="82" t="e">
        <f>'Production Cost Summary'!F6/'Price Analysis'!G6</f>
        <v>#DIV/0!</v>
      </c>
      <c r="K7" s="83" t="e">
        <f>'Production Cost Summary'!G6/'Yield Estimates'!G6</f>
        <v>#DIV/0!</v>
      </c>
      <c r="L7" s="87" t="e">
        <f>'Production Cost Summary'!G6/'Price Analysis'!G6</f>
        <v>#DIV/0!</v>
      </c>
    </row>
    <row r="8" spans="2:12">
      <c r="B8" s="19" t="s">
        <v>23</v>
      </c>
      <c r="C8" s="71">
        <f>'Production Cost Summary'!C7/'Yield Estimates'!C7</f>
        <v>3.5675038961038963</v>
      </c>
      <c r="D8" s="80">
        <f>'Production Cost Summary'!C7/'Price Analysis'!D7</f>
        <v>60.043234972677602</v>
      </c>
      <c r="E8" s="49">
        <f>'Production Cost Summary'!D7/'Yield Estimates'!C7</f>
        <v>5.969361038961039</v>
      </c>
      <c r="F8" s="88">
        <f>'Production Cost Summary'!D7/'Price Analysis'!D7</f>
        <v>100.4679344262295</v>
      </c>
      <c r="H8" s="23" t="s">
        <v>23</v>
      </c>
      <c r="I8" s="84" t="e">
        <f>'Production Cost Summary'!F7/'Yield Estimates'!G7</f>
        <v>#DIV/0!</v>
      </c>
      <c r="J8" s="85" t="e">
        <f>'Production Cost Summary'!F7/'Price Analysis'!G7</f>
        <v>#DIV/0!</v>
      </c>
      <c r="K8" s="86" t="e">
        <f>'Production Cost Summary'!G7/'Yield Estimates'!G7</f>
        <v>#DIV/0!</v>
      </c>
      <c r="L8" s="88" t="e">
        <f>'Production Cost Summary'!G7/'Price Analysis'!G7</f>
        <v>#DIV/0!</v>
      </c>
    </row>
    <row r="9" spans="2:12">
      <c r="B9" s="19" t="s">
        <v>24</v>
      </c>
      <c r="C9" s="21">
        <f>'Production Cost Summary'!C8/'Yield Estimates'!C8</f>
        <v>5.7087692307692297</v>
      </c>
      <c r="D9" s="79">
        <f>'Production Cost Summary'!C8/'Price Analysis'!D8</f>
        <v>82.788525896414328</v>
      </c>
      <c r="E9" s="14">
        <f>'Production Cost Summary'!D8/'Yield Estimates'!C8</f>
        <v>7.7411098901098905</v>
      </c>
      <c r="F9" s="87">
        <f>'Production Cost Summary'!D8/'Price Analysis'!D8</f>
        <v>112.26151394422311</v>
      </c>
      <c r="H9" s="23" t="s">
        <v>24</v>
      </c>
      <c r="I9" s="81" t="e">
        <f>'Production Cost Summary'!F8/'Yield Estimates'!G8</f>
        <v>#DIV/0!</v>
      </c>
      <c r="J9" s="82" t="e">
        <f>'Production Cost Summary'!F8/'Price Analysis'!G8</f>
        <v>#DIV/0!</v>
      </c>
      <c r="K9" s="83" t="e">
        <f>'Production Cost Summary'!G8/'Yield Estimates'!G8</f>
        <v>#DIV/0!</v>
      </c>
      <c r="L9" s="87" t="e">
        <f>'Production Cost Summary'!G8/'Price Analysis'!G8</f>
        <v>#DIV/0!</v>
      </c>
    </row>
    <row r="10" spans="2:12">
      <c r="B10" s="19" t="s">
        <v>34</v>
      </c>
      <c r="C10" s="71">
        <f>'Production Cost Summary'!C9/'Yield Estimates'!C9</f>
        <v>9.0661396103896106</v>
      </c>
      <c r="D10" s="80">
        <f>'Production Cost Summary'!C9/'Price Analysis'!D9</f>
        <v>26.09692523364486</v>
      </c>
      <c r="E10" s="49">
        <f>'Production Cost Summary'!D9/'Yield Estimates'!C9</f>
        <v>15.070782467532469</v>
      </c>
      <c r="F10" s="88">
        <f>'Production Cost Summary'!D9/'Price Analysis'!D9</f>
        <v>43.381317757009349</v>
      </c>
      <c r="H10" s="23" t="s">
        <v>34</v>
      </c>
      <c r="I10" s="84" t="e">
        <f>'Production Cost Summary'!F9/'Yield Estimates'!G9</f>
        <v>#DIV/0!</v>
      </c>
      <c r="J10" s="85" t="e">
        <f>'Production Cost Summary'!F9/'Price Analysis'!G9</f>
        <v>#DIV/0!</v>
      </c>
      <c r="K10" s="86" t="e">
        <f>'Production Cost Summary'!G9/'Yield Estimates'!G9</f>
        <v>#DIV/0!</v>
      </c>
      <c r="L10" s="88" t="e">
        <f>'Production Cost Summary'!G9/'Price Analysis'!G9</f>
        <v>#DIV/0!</v>
      </c>
    </row>
    <row r="11" spans="2:12">
      <c r="B11" s="19" t="s">
        <v>35</v>
      </c>
      <c r="C11" s="21">
        <f>'Production Cost Summary'!C10/'Yield Estimates'!C10</f>
        <v>9.960549787456447</v>
      </c>
      <c r="D11" s="79">
        <f>'Production Cost Summary'!C10/'Price Analysis'!D10</f>
        <v>20.274310560283691</v>
      </c>
      <c r="E11" s="14">
        <f>'Production Cost Summary'!D10/'Yield Estimates'!C10</f>
        <v>16.404556756097563</v>
      </c>
      <c r="F11" s="87">
        <f>'Production Cost Summary'!D10/'Price Analysis'!D10</f>
        <v>33.390835382978722</v>
      </c>
      <c r="H11" s="23" t="s">
        <v>35</v>
      </c>
      <c r="I11" s="81" t="e">
        <f>'Production Cost Summary'!F10/'Yield Estimates'!G10</f>
        <v>#DIV/0!</v>
      </c>
      <c r="J11" s="82" t="e">
        <f>'Production Cost Summary'!F10/'Price Analysis'!G10</f>
        <v>#DIV/0!</v>
      </c>
      <c r="K11" s="83" t="e">
        <f>'Production Cost Summary'!G10/'Yield Estimates'!G10</f>
        <v>#DIV/0!</v>
      </c>
      <c r="L11" s="87" t="e">
        <f>'Production Cost Summary'!G10/'Price Analysis'!G10</f>
        <v>#DIV/0!</v>
      </c>
    </row>
    <row r="12" spans="2:12">
      <c r="B12" s="19" t="s">
        <v>25</v>
      </c>
      <c r="C12" s="71">
        <f>'Production Cost Summary'!C11/'Yield Estimates'!C11</f>
        <v>7.3421265306122452</v>
      </c>
      <c r="D12" s="80">
        <f>'Production Cost Summary'!C11/'Price Analysis'!D11</f>
        <v>58.737012244897961</v>
      </c>
      <c r="E12" s="49">
        <f>'Production Cost Summary'!D11/'Yield Estimates'!C11</f>
        <v>11.116473469387756</v>
      </c>
      <c r="F12" s="88">
        <f>'Production Cost Summary'!D11/'Price Analysis'!D11</f>
        <v>88.93178775510205</v>
      </c>
      <c r="H12" s="23" t="s">
        <v>25</v>
      </c>
      <c r="I12" s="84" t="e">
        <f>'Production Cost Summary'!F11/'Yield Estimates'!G11</f>
        <v>#DIV/0!</v>
      </c>
      <c r="J12" s="85" t="e">
        <f>'Production Cost Summary'!F11/'Price Analysis'!G11</f>
        <v>#DIV/0!</v>
      </c>
      <c r="K12" s="86" t="e">
        <f>'Production Cost Summary'!G11/'Yield Estimates'!G11</f>
        <v>#DIV/0!</v>
      </c>
      <c r="L12" s="88" t="e">
        <f>'Production Cost Summary'!G11/'Price Analysis'!G11</f>
        <v>#DIV/0!</v>
      </c>
    </row>
    <row r="13" spans="2:12">
      <c r="B13" s="19" t="s">
        <v>26</v>
      </c>
      <c r="C13" s="21">
        <f>'Production Cost Summary'!C12/'Yield Estimates'!C12</f>
        <v>6.7371999999999996</v>
      </c>
      <c r="D13" s="79">
        <f>'Production Cost Summary'!C12/'Price Analysis'!D12</f>
        <v>41.706476190476188</v>
      </c>
      <c r="E13" s="14">
        <f>'Production Cost Summary'!D12/'Yield Estimates'!C12</f>
        <v>10.801881318681318</v>
      </c>
      <c r="F13" s="87">
        <f>'Production Cost Summary'!D12/'Price Analysis'!D12</f>
        <v>66.868789115646265</v>
      </c>
      <c r="H13" s="23" t="s">
        <v>26</v>
      </c>
      <c r="I13" s="81" t="e">
        <f>'Production Cost Summary'!F12/'Yield Estimates'!G12</f>
        <v>#DIV/0!</v>
      </c>
      <c r="J13" s="82" t="e">
        <f>'Production Cost Summary'!F12/'Price Analysis'!G12</f>
        <v>#DIV/0!</v>
      </c>
      <c r="K13" s="83" t="e">
        <f>'Production Cost Summary'!G12/'Yield Estimates'!G12</f>
        <v>#DIV/0!</v>
      </c>
      <c r="L13" s="87" t="e">
        <f>'Production Cost Summary'!G12/'Price Analysis'!G12</f>
        <v>#DIV/0!</v>
      </c>
    </row>
    <row r="14" spans="2:12">
      <c r="B14" s="19" t="s">
        <v>39</v>
      </c>
      <c r="C14" s="71">
        <f>'Production Cost Summary'!C13/'Yield Estimates'!C13</f>
        <v>5.3248367346938785</v>
      </c>
      <c r="D14" s="80">
        <f>'Production Cost Summary'!C13/'Price Analysis'!D13</f>
        <v>52.183400000000006</v>
      </c>
      <c r="E14" s="49">
        <f>'Production Cost Summary'!D13/'Yield Estimates'!C13</f>
        <v>8.7560612244897964</v>
      </c>
      <c r="F14" s="88">
        <f>'Production Cost Summary'!D13/'Price Analysis'!D13</f>
        <v>85.809399999999997</v>
      </c>
      <c r="H14" s="23" t="s">
        <v>39</v>
      </c>
      <c r="I14" s="84" t="e">
        <f>'Production Cost Summary'!F13/'Yield Estimates'!G13</f>
        <v>#DIV/0!</v>
      </c>
      <c r="J14" s="85" t="e">
        <f>'Production Cost Summary'!F13/'Price Analysis'!G13</f>
        <v>#DIV/0!</v>
      </c>
      <c r="K14" s="86" t="e">
        <f>'Production Cost Summary'!G13/'Yield Estimates'!G13</f>
        <v>#DIV/0!</v>
      </c>
      <c r="L14" s="88" t="e">
        <f>'Production Cost Summary'!G13/'Price Analysis'!G13</f>
        <v>#DIV/0!</v>
      </c>
    </row>
    <row r="15" spans="2:12">
      <c r="B15" s="19" t="s">
        <v>38</v>
      </c>
      <c r="C15" s="21">
        <f>'Production Cost Summary'!C14/'Yield Estimates'!C14</f>
        <v>6.48918253968254</v>
      </c>
      <c r="D15" s="79">
        <f>'Production Cost Summary'!C14/'Price Analysis'!D14</f>
        <v>53.396702040816329</v>
      </c>
      <c r="E15" s="14">
        <f>'Production Cost Summary'!D14/'Yield Estimates'!C14</f>
        <v>10.158686507936508</v>
      </c>
      <c r="F15" s="87">
        <f>'Production Cost Summary'!D14/'Price Analysis'!D14</f>
        <v>83.591477551020404</v>
      </c>
      <c r="H15" s="23" t="s">
        <v>38</v>
      </c>
      <c r="I15" s="81" t="e">
        <f>'Production Cost Summary'!F14/'Yield Estimates'!G14</f>
        <v>#DIV/0!</v>
      </c>
      <c r="J15" s="82" t="e">
        <f>'Production Cost Summary'!F14/'Price Analysis'!G14</f>
        <v>#DIV/0!</v>
      </c>
      <c r="K15" s="83" t="e">
        <f>'Production Cost Summary'!G14/'Yield Estimates'!G14</f>
        <v>#DIV/0!</v>
      </c>
      <c r="L15" s="87" t="e">
        <f>'Production Cost Summary'!G14/'Price Analysis'!G14</f>
        <v>#DIV/0!</v>
      </c>
    </row>
    <row r="16" spans="2:12">
      <c r="B16" s="19" t="s">
        <v>27</v>
      </c>
      <c r="C16" s="71">
        <f>'Production Cost Summary'!C15/'Yield Estimates'!C15</f>
        <v>7.588986175115207</v>
      </c>
      <c r="D16" s="80">
        <f>'Production Cost Summary'!C15/'Price Analysis'!D15</f>
        <v>42.498322580645159</v>
      </c>
      <c r="E16" s="49">
        <f>'Production Cost Summary'!D15/'Yield Estimates'!C15</f>
        <v>11.850345622119814</v>
      </c>
      <c r="F16" s="88">
        <f>'Production Cost Summary'!D15/'Price Analysis'!D15</f>
        <v>66.361935483870965</v>
      </c>
      <c r="H16" s="23" t="s">
        <v>27</v>
      </c>
      <c r="I16" s="84" t="e">
        <f>'Production Cost Summary'!F15/'Yield Estimates'!G15</f>
        <v>#DIV/0!</v>
      </c>
      <c r="J16" s="85" t="e">
        <f>'Production Cost Summary'!F15/'Price Analysis'!G15</f>
        <v>#DIV/0!</v>
      </c>
      <c r="K16" s="86" t="e">
        <f>'Production Cost Summary'!G15/'Yield Estimates'!G15</f>
        <v>#DIV/0!</v>
      </c>
      <c r="L16" s="88" t="e">
        <f>'Production Cost Summary'!G15/'Price Analysis'!G15</f>
        <v>#DIV/0!</v>
      </c>
    </row>
    <row r="17" spans="2:12">
      <c r="B17" s="19" t="s">
        <v>28</v>
      </c>
      <c r="C17" s="21">
        <f>'Production Cost Summary'!C16/'Yield Estimates'!C16</f>
        <v>13.515020408163268</v>
      </c>
      <c r="D17" s="79">
        <f>'Production Cost Summary'!C16/'Price Analysis'!D16</f>
        <v>15.582023529411765</v>
      </c>
      <c r="E17" s="14">
        <f>'Production Cost Summary'!D16/'Yield Estimates'!C16</f>
        <v>22.950887755102045</v>
      </c>
      <c r="F17" s="87">
        <f>'Production Cost Summary'!D16/'Price Analysis'!D16</f>
        <v>26.461023529411765</v>
      </c>
      <c r="H17" s="23" t="s">
        <v>28</v>
      </c>
      <c r="I17" s="81" t="e">
        <f>'Production Cost Summary'!F16/'Yield Estimates'!G16</f>
        <v>#DIV/0!</v>
      </c>
      <c r="J17" s="82" t="e">
        <f>'Production Cost Summary'!F16/'Price Analysis'!G16</f>
        <v>#DIV/0!</v>
      </c>
      <c r="K17" s="83" t="e">
        <f>'Production Cost Summary'!G16/'Yield Estimates'!G16</f>
        <v>#DIV/0!</v>
      </c>
      <c r="L17" s="87" t="e">
        <f>'Production Cost Summary'!G16/'Price Analysis'!G16</f>
        <v>#DIV/0!</v>
      </c>
    </row>
    <row r="18" spans="2:12">
      <c r="B18" s="19" t="s">
        <v>29</v>
      </c>
      <c r="C18" s="71">
        <f>'Production Cost Summary'!C17/'Yield Estimates'!C17</f>
        <v>8.4496828571428555</v>
      </c>
      <c r="D18" s="80">
        <f>'Production Cost Summary'!C17/'Price Analysis'!D17</f>
        <v>31.971772972972968</v>
      </c>
      <c r="E18" s="49">
        <f>'Production Cost Summary'!D17/'Yield Estimates'!C17</f>
        <v>13.73376857142857</v>
      </c>
      <c r="F18" s="88">
        <f>'Production Cost Summary'!D17/'Price Analysis'!D17</f>
        <v>51.965610810810801</v>
      </c>
      <c r="H18" s="23" t="s">
        <v>29</v>
      </c>
      <c r="I18" s="84" t="e">
        <f>'Production Cost Summary'!F17/'Yield Estimates'!G17</f>
        <v>#DIV/0!</v>
      </c>
      <c r="J18" s="85" t="e">
        <f>'Production Cost Summary'!F17/'Price Analysis'!G17</f>
        <v>#DIV/0!</v>
      </c>
      <c r="K18" s="86" t="e">
        <f>'Production Cost Summary'!G17/'Yield Estimates'!G17</f>
        <v>#DIV/0!</v>
      </c>
      <c r="L18" s="88" t="e">
        <f>'Production Cost Summary'!G17/'Price Analysis'!G17</f>
        <v>#DIV/0!</v>
      </c>
    </row>
    <row r="19" spans="2:12">
      <c r="B19" s="19" t="s">
        <v>33</v>
      </c>
      <c r="C19" s="21">
        <f>'Production Cost Summary'!C18/'Yield Estimates'!C18</f>
        <v>0.20908240405748096</v>
      </c>
      <c r="D19" s="79">
        <f>'Production Cost Summary'!C18/'Price Analysis'!D18</f>
        <v>761.05995076923068</v>
      </c>
      <c r="E19" s="14">
        <f>'Production Cost Summary'!D18/'Yield Estimates'!C18</f>
        <v>0.36541630092983934</v>
      </c>
      <c r="F19" s="87">
        <f>'Production Cost Summary'!D18/'Price Analysis'!D18</f>
        <v>1330.1153353846153</v>
      </c>
      <c r="H19" s="23" t="s">
        <v>33</v>
      </c>
      <c r="I19" s="81" t="e">
        <f>'Production Cost Summary'!F18/'Yield Estimates'!G18</f>
        <v>#DIV/0!</v>
      </c>
      <c r="J19" s="82" t="e">
        <f>'Production Cost Summary'!F18/'Price Analysis'!G18</f>
        <v>#DIV/0!</v>
      </c>
      <c r="K19" s="83" t="e">
        <f>'Production Cost Summary'!G18/'Yield Estimates'!G18</f>
        <v>#DIV/0!</v>
      </c>
      <c r="L19" s="87" t="e">
        <f>'Production Cost Summary'!G18/'Price Analysis'!G18</f>
        <v>#DIV/0!</v>
      </c>
    </row>
    <row r="20" spans="2:12">
      <c r="B20" s="19" t="s">
        <v>40</v>
      </c>
      <c r="C20" s="71">
        <f>'Production Cost Summary'!C19/'Yield Estimates'!C19</f>
        <v>0.26205460231660233</v>
      </c>
      <c r="D20" s="80">
        <f>'Production Cost Summary'!C19/'Price Analysis'!D19</f>
        <v>512.24258113207543</v>
      </c>
      <c r="E20" s="49">
        <f>'Production Cost Summary'!D19/'Yield Estimates'!C19</f>
        <v>0.44057101158301154</v>
      </c>
      <c r="F20" s="88">
        <f>'Production Cost Summary'!D19/'Price Analysis'!D19</f>
        <v>861.19163773584899</v>
      </c>
      <c r="H20" s="23" t="s">
        <v>40</v>
      </c>
      <c r="I20" s="84" t="e">
        <f>'Production Cost Summary'!F19/'Yield Estimates'!G19</f>
        <v>#DIV/0!</v>
      </c>
      <c r="J20" s="85" t="e">
        <f>'Production Cost Summary'!F19/'Price Analysis'!G19</f>
        <v>#DIV/0!</v>
      </c>
      <c r="K20" s="86" t="e">
        <f>'Production Cost Summary'!G19/'Yield Estimates'!G19</f>
        <v>#DIV/0!</v>
      </c>
      <c r="L20" s="88" t="e">
        <f>'Production Cost Summary'!G19/'Price Analysis'!G19</f>
        <v>#DIV/0!</v>
      </c>
    </row>
    <row r="21" spans="2:12">
      <c r="B21" s="19" t="s">
        <v>41</v>
      </c>
      <c r="C21" s="21">
        <f>'Production Cost Summary'!C20/'Yield Estimates'!C20</f>
        <v>0.24063951785714285</v>
      </c>
      <c r="D21" s="79">
        <f>'Production Cost Summary'!C20/'Price Analysis'!D20</f>
        <v>550.03318367346935</v>
      </c>
      <c r="E21" s="14">
        <f>'Production Cost Summary'!D20/'Yield Estimates'!C20</f>
        <v>0.4057671964285714</v>
      </c>
      <c r="F21" s="87">
        <f>'Production Cost Summary'!D20/'Price Analysis'!D20</f>
        <v>927.46787755102036</v>
      </c>
      <c r="H21" s="23" t="s">
        <v>41</v>
      </c>
      <c r="I21" s="81" t="e">
        <f>'Production Cost Summary'!F20/'Yield Estimates'!G20</f>
        <v>#DIV/0!</v>
      </c>
      <c r="J21" s="82" t="e">
        <f>'Production Cost Summary'!F20/'Price Analysis'!G20</f>
        <v>#DIV/0!</v>
      </c>
      <c r="K21" s="83" t="e">
        <f>'Production Cost Summary'!G20/'Yield Estimates'!G20</f>
        <v>#DIV/0!</v>
      </c>
      <c r="L21" s="87" t="e">
        <f>'Production Cost Summary'!G20/'Price Analysis'!G20</f>
        <v>#DIV/0!</v>
      </c>
    </row>
    <row r="22" spans="2:12">
      <c r="B22" s="19" t="s">
        <v>30</v>
      </c>
      <c r="C22" s="71">
        <f>'Production Cost Summary'!C21/'Yield Estimates'!C21</f>
        <v>7.6286807792207787</v>
      </c>
      <c r="D22" s="80">
        <f>'Production Cost Summary'!C21/'Price Analysis'!D21</f>
        <v>33.566195428571426</v>
      </c>
      <c r="E22" s="49">
        <f>'Production Cost Summary'!D21/'Yield Estimates'!C21</f>
        <v>12.432395064935065</v>
      </c>
      <c r="F22" s="88">
        <f>'Production Cost Summary'!D21/'Price Analysis'!D21</f>
        <v>54.702538285714283</v>
      </c>
      <c r="H22" s="23" t="s">
        <v>30</v>
      </c>
      <c r="I22" s="84" t="e">
        <f>'Production Cost Summary'!F21/'Yield Estimates'!G21</f>
        <v>#DIV/0!</v>
      </c>
      <c r="J22" s="85" t="e">
        <f>'Production Cost Summary'!F21/'Price Analysis'!G21</f>
        <v>#DIV/0!</v>
      </c>
      <c r="K22" s="86" t="e">
        <f>'Production Cost Summary'!G21/'Yield Estimates'!G21</f>
        <v>#DIV/0!</v>
      </c>
      <c r="L22" s="88" t="e">
        <f>'Production Cost Summary'!G21/'Price Analysis'!G21</f>
        <v>#DIV/0!</v>
      </c>
    </row>
    <row r="23" spans="2:12">
      <c r="B23" s="19" t="s">
        <v>42</v>
      </c>
      <c r="C23" s="21">
        <f>'Production Cost Summary'!C22/'Yield Estimates'!C22</f>
        <v>0.25551920168067221</v>
      </c>
      <c r="D23" s="79">
        <f>'Production Cost Summary'!C22/'Price Analysis'!D22</f>
        <v>715.45376470588224</v>
      </c>
      <c r="E23" s="14">
        <f>'Production Cost Summary'!D22/'Yield Estimates'!C22</f>
        <v>0.41093348739495794</v>
      </c>
      <c r="F23" s="87">
        <f>'Production Cost Summary'!D22/'Price Analysis'!D22</f>
        <v>1150.6137647058822</v>
      </c>
      <c r="H23" s="23" t="s">
        <v>42</v>
      </c>
      <c r="I23" s="81" t="e">
        <f>'Production Cost Summary'!F22/'Yield Estimates'!G22</f>
        <v>#DIV/0!</v>
      </c>
      <c r="J23" s="82" t="e">
        <f>'Production Cost Summary'!F22/'Price Analysis'!G22</f>
        <v>#DIV/0!</v>
      </c>
      <c r="K23" s="83" t="e">
        <f>'Production Cost Summary'!G22/'Yield Estimates'!G22</f>
        <v>#DIV/0!</v>
      </c>
      <c r="L23" s="87" t="e">
        <f>'Production Cost Summary'!G22/'Price Analysis'!G22</f>
        <v>#DIV/0!</v>
      </c>
    </row>
    <row r="24" spans="2:12">
      <c r="B24" s="19" t="s">
        <v>31</v>
      </c>
      <c r="C24" s="106">
        <f>'Production Cost Summary'!C23/'Yield Estimates'!C23</f>
        <v>0.26902533469387752</v>
      </c>
      <c r="D24" s="114">
        <f>'Production Cost Summary'!C23/'Price Analysis'!D23</f>
        <v>786.99948656716413</v>
      </c>
      <c r="E24" s="107">
        <f>'Production Cost Summary'!D23/'Yield Estimates'!C23</f>
        <v>0.45774268163265308</v>
      </c>
      <c r="F24" s="115">
        <f>'Production Cost Summary'!D23/'Price Analysis'!D23</f>
        <v>1339.068143283582</v>
      </c>
      <c r="H24" s="23" t="s">
        <v>31</v>
      </c>
      <c r="I24" s="116" t="e">
        <f>'Production Cost Summary'!F23/'Yield Estimates'!G23</f>
        <v>#DIV/0!</v>
      </c>
      <c r="J24" s="117" t="e">
        <f>'Production Cost Summary'!F23/'Price Analysis'!G23</f>
        <v>#DIV/0!</v>
      </c>
      <c r="K24" s="118" t="e">
        <f>'Production Cost Summary'!G23/'Yield Estimates'!G23</f>
        <v>#DIV/0!</v>
      </c>
      <c r="L24" s="115" t="e">
        <f>'Production Cost Summary'!G23/'Price Analysis'!G23</f>
        <v>#DIV/0!</v>
      </c>
    </row>
    <row r="25" spans="2:12" ht="21" thickBot="1">
      <c r="B25" s="20" t="s">
        <v>120</v>
      </c>
      <c r="C25" s="109">
        <f>'Production Cost Summary'!C24/'Yield Estimates'!C24</f>
        <v>0.4485557357142857</v>
      </c>
      <c r="D25" s="122">
        <f>'Production Cost Summary'!C24/'Price Analysis'!C24</f>
        <v>627.97802999999988</v>
      </c>
      <c r="E25" s="95">
        <f>'Production Cost Summary'!D24/'Yield Estimates'!C24</f>
        <v>0.77881109285714289</v>
      </c>
      <c r="F25" s="121">
        <f>'Production Cost Summary'!D24/'Price Analysis'!C24</f>
        <v>1090.3355299999998</v>
      </c>
      <c r="H25" s="24" t="s">
        <v>120</v>
      </c>
      <c r="I25" s="123" t="e">
        <f>'Production Cost Summary'!F24/'Yield Estimates'!G24</f>
        <v>#DIV/0!</v>
      </c>
      <c r="J25" s="119" t="e">
        <f>'Production Cost Summary'!F24/'Price Analysis'!G24</f>
        <v>#DIV/0!</v>
      </c>
      <c r="K25" s="120" t="e">
        <f>'Production Cost Summary'!G24/'Yield Estimates'!G24</f>
        <v>#DIV/0!</v>
      </c>
      <c r="L25" s="121" t="e">
        <f>'Production Cost Summary'!G24/'Price Analysis'!G24</f>
        <v>#DIV/0!</v>
      </c>
    </row>
    <row r="26" spans="2:12" ht="22.5" customHeight="1">
      <c r="B26" s="198" t="s">
        <v>130</v>
      </c>
      <c r="C26" s="198"/>
      <c r="D26" s="198"/>
      <c r="E26" s="198"/>
      <c r="F26" s="198"/>
      <c r="H26" s="198" t="s">
        <v>115</v>
      </c>
      <c r="I26" s="198"/>
      <c r="J26" s="198"/>
      <c r="K26" s="198"/>
      <c r="L26" s="198"/>
    </row>
    <row r="27" spans="2:12">
      <c r="B27" s="188"/>
      <c r="C27" s="188"/>
      <c r="D27" s="188"/>
      <c r="E27" s="188"/>
      <c r="F27" s="188"/>
      <c r="H27" s="198" t="s">
        <v>116</v>
      </c>
      <c r="I27" s="198"/>
      <c r="J27" s="198"/>
      <c r="K27" s="198"/>
      <c r="L27" s="198"/>
    </row>
    <row r="28" spans="2:12" ht="22.5" customHeight="1">
      <c r="B28" s="188"/>
      <c r="C28" s="188"/>
      <c r="D28" s="188"/>
      <c r="E28" s="188"/>
      <c r="F28" s="188"/>
      <c r="H28" s="188"/>
      <c r="I28" s="188"/>
      <c r="J28" s="188"/>
      <c r="K28" s="188"/>
      <c r="L28" s="188"/>
    </row>
  </sheetData>
  <mergeCells count="14">
    <mergeCell ref="H28:L28"/>
    <mergeCell ref="H2:L2"/>
    <mergeCell ref="H3:H4"/>
    <mergeCell ref="I3:J3"/>
    <mergeCell ref="K3:L3"/>
    <mergeCell ref="H26:L26"/>
    <mergeCell ref="H27:L27"/>
    <mergeCell ref="B26:F26"/>
    <mergeCell ref="B27:F27"/>
    <mergeCell ref="B28:F28"/>
    <mergeCell ref="B2:F2"/>
    <mergeCell ref="B3:B4"/>
    <mergeCell ref="C3:D3"/>
    <mergeCell ref="E3:F3"/>
  </mergeCells>
  <conditionalFormatting sqref="C5:F25">
    <cfRule type="cellIs" dxfId="4" priority="3" operator="lessThan">
      <formula>0</formula>
    </cfRule>
  </conditionalFormatting>
  <conditionalFormatting sqref="I5:L25">
    <cfRule type="cellIs" dxfId="3" priority="1" operator="lessThan">
      <formula>0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5775C-7183-43FC-863C-D02F5CFAFFB1}">
  <dimension ref="A1:AS31"/>
  <sheetViews>
    <sheetView showGridLines="0" workbookViewId="0">
      <selection activeCell="AJ1" sqref="AJ1:AS1048576"/>
    </sheetView>
  </sheetViews>
  <sheetFormatPr defaultRowHeight="20.5"/>
  <cols>
    <col min="1" max="1" width="3.453125" style="1" customWidth="1"/>
    <col min="2" max="2" width="10.54296875" style="1" customWidth="1"/>
    <col min="3" max="3" width="27.453125" style="1" customWidth="1"/>
    <col min="4" max="6" width="27.26953125" style="1" customWidth="1"/>
    <col min="7" max="7" width="8.54296875" style="1" customWidth="1"/>
    <col min="8" max="8" width="10.54296875" style="1" customWidth="1"/>
    <col min="9" max="9" width="27.453125" style="1" customWidth="1"/>
    <col min="10" max="12" width="27.26953125" style="1" customWidth="1"/>
    <col min="13" max="34" width="8.7265625" customWidth="1"/>
    <col min="36" max="36" width="24.26953125" hidden="1" customWidth="1"/>
    <col min="37" max="37" width="14.1796875" hidden="1" customWidth="1"/>
    <col min="38" max="38" width="4.6328125" style="171" hidden="1" customWidth="1"/>
    <col min="39" max="39" width="7.26953125" style="171" hidden="1" customWidth="1"/>
    <col min="40" max="42" width="8.7265625" hidden="1" customWidth="1"/>
    <col min="43" max="43" width="10.08984375" hidden="1" customWidth="1"/>
    <col min="44" max="45" width="8.7265625" hidden="1" customWidth="1"/>
  </cols>
  <sheetData>
    <row r="1" spans="2:45" ht="9" customHeight="1" thickBot="1"/>
    <row r="2" spans="2:45" ht="46.5" customHeight="1">
      <c r="B2" s="216" t="s">
        <v>228</v>
      </c>
      <c r="C2" s="217"/>
      <c r="D2" s="217"/>
      <c r="E2" s="217"/>
      <c r="F2" s="218"/>
      <c r="G2" s="9"/>
      <c r="H2" s="216" t="s">
        <v>140</v>
      </c>
      <c r="I2" s="217"/>
      <c r="J2" s="217"/>
      <c r="K2" s="217"/>
      <c r="L2" s="218"/>
    </row>
    <row r="3" spans="2:45" ht="19.5" customHeight="1">
      <c r="B3" s="18"/>
      <c r="C3" s="89" t="s">
        <v>81</v>
      </c>
      <c r="D3" s="89" t="s">
        <v>81</v>
      </c>
      <c r="E3" s="89" t="s">
        <v>81</v>
      </c>
      <c r="F3" s="4" t="s">
        <v>108</v>
      </c>
      <c r="G3" s="9"/>
      <c r="H3" s="18"/>
      <c r="I3" s="89" t="s">
        <v>81</v>
      </c>
      <c r="J3" s="89" t="s">
        <v>81</v>
      </c>
      <c r="K3" s="89" t="s">
        <v>81</v>
      </c>
      <c r="L3" s="4" t="s">
        <v>108</v>
      </c>
    </row>
    <row r="4" spans="2:45" ht="24.75" customHeight="1">
      <c r="B4" s="3"/>
      <c r="C4" s="89" t="s">
        <v>53</v>
      </c>
      <c r="D4" s="89" t="s">
        <v>82</v>
      </c>
      <c r="E4" s="89" t="s">
        <v>182</v>
      </c>
      <c r="F4" s="4" t="s">
        <v>83</v>
      </c>
      <c r="G4" s="7"/>
      <c r="H4" s="3"/>
      <c r="I4" s="89" t="s">
        <v>53</v>
      </c>
      <c r="J4" s="89" t="s">
        <v>82</v>
      </c>
      <c r="K4" s="89" t="s">
        <v>182</v>
      </c>
      <c r="L4" s="4" t="s">
        <v>83</v>
      </c>
      <c r="AK4" t="s">
        <v>224</v>
      </c>
      <c r="AN4" t="s">
        <v>225</v>
      </c>
      <c r="AQ4" t="s">
        <v>226</v>
      </c>
    </row>
    <row r="5" spans="2:45" ht="21.5">
      <c r="B5" s="13" t="s">
        <v>61</v>
      </c>
      <c r="C5" s="47" t="s">
        <v>24</v>
      </c>
      <c r="D5" s="47" t="s">
        <v>41</v>
      </c>
      <c r="E5" s="150" t="s">
        <v>24</v>
      </c>
      <c r="F5" s="48" t="s">
        <v>40</v>
      </c>
      <c r="G5" s="8"/>
      <c r="H5" s="13" t="s">
        <v>61</v>
      </c>
      <c r="I5" s="47" t="s">
        <v>24</v>
      </c>
      <c r="J5" s="47" t="s">
        <v>41</v>
      </c>
      <c r="K5" s="150" t="s">
        <v>24</v>
      </c>
      <c r="L5" s="48" t="s">
        <v>40</v>
      </c>
      <c r="AJ5" s="19" t="s">
        <v>19</v>
      </c>
      <c r="AK5" s="21">
        <f>'Profitability Analysis'!D5</f>
        <v>609</v>
      </c>
      <c r="AL5" s="172">
        <f>RANK(AK5, $AK$5:$AK$25, 0)</f>
        <v>5</v>
      </c>
      <c r="AM5" s="172" t="str" cm="1">
        <f t="array" ref="AM5">AL5&amp;IF(OR(VALUE(RIGHT(AL5,2))={11,12,13}),"th",IF(OR(VALUE(RIGHT(AL5))={1,2,3}),CHOOSE(RIGHT(AL5),"st","nd","rd"),"th"))</f>
        <v>5th</v>
      </c>
      <c r="AN5" s="170">
        <f>'Profitability Analysis'!G5</f>
        <v>223.76380000000006</v>
      </c>
      <c r="AO5" s="172">
        <f>RANK(AN5, $AN$5:$AN$25, 0)</f>
        <v>8</v>
      </c>
      <c r="AP5" s="172" t="str" cm="1">
        <f t="array" ref="AP5">AO5&amp;IF(OR(VALUE(RIGHT(AO5,2))={11,12,13}),"th",IF(OR(VALUE(RIGHT(AO5))={1,2,3}),CHOOSE(RIGHT(AO5),"st","nd","rd"),"th"))</f>
        <v>8th</v>
      </c>
      <c r="AQ5" s="169">
        <f>'Profitability Analysis'!E5</f>
        <v>963.90000000000009</v>
      </c>
      <c r="AR5" s="172">
        <f>RANK(AQ5, $AQ$5:$AQ$25, 0)</f>
        <v>6</v>
      </c>
      <c r="AS5" s="172" t="str" cm="1">
        <f t="array" ref="AS5">AR5&amp;IF(OR(VALUE(RIGHT(AR5,2))={11,12,13}),"th",IF(OR(VALUE(RIGHT(AR5))={1,2,3}),CHOOSE(RIGHT(AR5),"st","nd","rd"),"th"))</f>
        <v>6th</v>
      </c>
    </row>
    <row r="6" spans="2:45" ht="21.5">
      <c r="B6" s="13" t="s">
        <v>62</v>
      </c>
      <c r="C6" s="77" t="s">
        <v>40</v>
      </c>
      <c r="D6" s="77" t="s">
        <v>40</v>
      </c>
      <c r="E6" s="151" t="s">
        <v>40</v>
      </c>
      <c r="F6" s="78" t="s">
        <v>41</v>
      </c>
      <c r="G6" s="8"/>
      <c r="H6" s="13" t="s">
        <v>62</v>
      </c>
      <c r="I6" s="77" t="s">
        <v>41</v>
      </c>
      <c r="J6" s="77" t="s">
        <v>40</v>
      </c>
      <c r="K6" s="151" t="s">
        <v>41</v>
      </c>
      <c r="L6" s="78" t="s">
        <v>41</v>
      </c>
      <c r="AJ6" s="19" t="s">
        <v>37</v>
      </c>
      <c r="AK6" s="21">
        <f>'Profitability Analysis'!D6</f>
        <v>517.5</v>
      </c>
      <c r="AL6" s="172">
        <f t="shared" ref="AL6:AL25" si="0">RANK(AK6, $AK$5:$AK$25, 0)</f>
        <v>8</v>
      </c>
      <c r="AM6" s="172" t="str" cm="1">
        <f t="array" ref="AM6">AL6&amp;IF(OR(VALUE(RIGHT(AL6,2))={11,12,13}),"th",IF(OR(VALUE(RIGHT(AL6))={1,2,3}),CHOOSE(RIGHT(AL6),"st","nd","rd"),"th"))</f>
        <v>8th</v>
      </c>
      <c r="AN6" s="170">
        <f>'Profitability Analysis'!G6</f>
        <v>191.16650000000004</v>
      </c>
      <c r="AO6" s="172">
        <f t="shared" ref="AO6:AO25" si="1">RANK(AN6, $AN$5:$AN$25, 0)</f>
        <v>13</v>
      </c>
      <c r="AP6" s="172" t="str" cm="1">
        <f t="array" ref="AP6">AO6&amp;IF(OR(VALUE(RIGHT(AO6,2))={11,12,13}),"th",IF(OR(VALUE(RIGHT(AO6))={1,2,3}),CHOOSE(RIGHT(AO6),"st","nd","rd"),"th"))</f>
        <v>13th</v>
      </c>
      <c r="AQ6" s="169">
        <f>'Profitability Analysis'!E6</f>
        <v>904.05000000000007</v>
      </c>
      <c r="AR6" s="172">
        <f t="shared" ref="AR6:AR25" si="2">RANK(AQ6, $AQ$5:$AQ$25, 0)</f>
        <v>8</v>
      </c>
      <c r="AS6" s="172" t="str" cm="1">
        <f t="array" ref="AS6">AR6&amp;IF(OR(VALUE(RIGHT(AR6,2))={11,12,13}),"th",IF(OR(VALUE(RIGHT(AR6))={1,2,3}),CHOOSE(RIGHT(AR6),"st","nd","rd"),"th"))</f>
        <v>8th</v>
      </c>
    </row>
    <row r="7" spans="2:45" ht="21.5">
      <c r="B7" s="13" t="s">
        <v>63</v>
      </c>
      <c r="C7" s="47" t="s">
        <v>41</v>
      </c>
      <c r="D7" s="47" t="s">
        <v>42</v>
      </c>
      <c r="E7" s="150" t="s">
        <v>41</v>
      </c>
      <c r="F7" s="48" t="s">
        <v>24</v>
      </c>
      <c r="G7" s="8"/>
      <c r="H7" s="13" t="s">
        <v>63</v>
      </c>
      <c r="I7" s="47" t="s">
        <v>40</v>
      </c>
      <c r="J7" s="47" t="s">
        <v>42</v>
      </c>
      <c r="K7" s="150" t="s">
        <v>40</v>
      </c>
      <c r="L7" s="48" t="s">
        <v>24</v>
      </c>
      <c r="AJ7" s="19" t="s">
        <v>22</v>
      </c>
      <c r="AK7" s="21">
        <f>'Profitability Analysis'!D7</f>
        <v>490.25</v>
      </c>
      <c r="AL7" s="172">
        <f t="shared" si="0"/>
        <v>10</v>
      </c>
      <c r="AM7" s="172" t="str" cm="1">
        <f t="array" ref="AM7">AL7&amp;IF(OR(VALUE(RIGHT(AL7,2))={11,12,13}),"th",IF(OR(VALUE(RIGHT(AL7))={1,2,3}),CHOOSE(RIGHT(AL7),"st","nd","rd"),"th"))</f>
        <v>10th</v>
      </c>
      <c r="AN7" s="170">
        <f>'Profitability Analysis'!G7</f>
        <v>221.23130000000003</v>
      </c>
      <c r="AO7" s="172">
        <f t="shared" si="1"/>
        <v>9</v>
      </c>
      <c r="AP7" s="172" t="str" cm="1">
        <f t="array" ref="AP7">AO7&amp;IF(OR(VALUE(RIGHT(AO7,2))={11,12,13}),"th",IF(OR(VALUE(RIGHT(AO7))={1,2,3}),CHOOSE(RIGHT(AO7),"st","nd","rd"),"th"))</f>
        <v>9th</v>
      </c>
      <c r="AQ7" s="169">
        <f>'Profitability Analysis'!E7</f>
        <v>777</v>
      </c>
      <c r="AR7" s="172">
        <f t="shared" si="2"/>
        <v>10</v>
      </c>
      <c r="AS7" s="172" t="str" cm="1">
        <f t="array" ref="AS7">AR7&amp;IF(OR(VALUE(RIGHT(AR7,2))={11,12,13}),"th",IF(OR(VALUE(RIGHT(AR7))={1,2,3}),CHOOSE(RIGHT(AR7),"st","nd","rd"),"th"))</f>
        <v>10th</v>
      </c>
    </row>
    <row r="8" spans="2:45" ht="21.5">
      <c r="B8" s="13" t="s">
        <v>64</v>
      </c>
      <c r="C8" s="77" t="s">
        <v>42</v>
      </c>
      <c r="D8" s="77" t="s">
        <v>33</v>
      </c>
      <c r="E8" s="151" t="s">
        <v>229</v>
      </c>
      <c r="F8" s="78" t="s">
        <v>42</v>
      </c>
      <c r="G8" s="8"/>
      <c r="H8" s="13" t="s">
        <v>64</v>
      </c>
      <c r="I8" s="77" t="s">
        <v>42</v>
      </c>
      <c r="J8" s="77" t="s">
        <v>35</v>
      </c>
      <c r="K8" s="151" t="s">
        <v>42</v>
      </c>
      <c r="L8" s="78" t="s">
        <v>42</v>
      </c>
      <c r="AJ8" s="19" t="s">
        <v>23</v>
      </c>
      <c r="AK8" s="21">
        <f>'Profitability Analysis'!D8</f>
        <v>503.25</v>
      </c>
      <c r="AL8" s="172">
        <f t="shared" si="0"/>
        <v>9</v>
      </c>
      <c r="AM8" s="172" t="str" cm="1">
        <f t="array" ref="AM8">AL8&amp;IF(OR(VALUE(RIGHT(AL8,2))={11,12,13}),"th",IF(OR(VALUE(RIGHT(AL8))={1,2,3}),CHOOSE(RIGHT(AL8),"st","nd","rd"),"th"))</f>
        <v>9th</v>
      </c>
      <c r="AN8" s="170">
        <f>'Profitability Analysis'!G8</f>
        <v>228.55219999999997</v>
      </c>
      <c r="AO8" s="172">
        <f t="shared" si="1"/>
        <v>7</v>
      </c>
      <c r="AP8" s="172" t="str" cm="1">
        <f t="array" ref="AP8">AO8&amp;IF(OR(VALUE(RIGHT(AO8,2))={11,12,13}),"th",IF(OR(VALUE(RIGHT(AO8))={1,2,3}),CHOOSE(RIGHT(AO8),"st","nd","rd"),"th"))</f>
        <v>7th</v>
      </c>
      <c r="AQ8" s="169">
        <f>'Profitability Analysis'!E8</f>
        <v>1058.75</v>
      </c>
      <c r="AR8" s="172">
        <f t="shared" si="2"/>
        <v>5</v>
      </c>
      <c r="AS8" s="172" t="str" cm="1">
        <f t="array" ref="AS8">AR8&amp;IF(OR(VALUE(RIGHT(AR8,2))={11,12,13}),"th",IF(OR(VALUE(RIGHT(AR8))={1,2,3}),CHOOSE(RIGHT(AR8),"st","nd","rd"),"th"))</f>
        <v>5th</v>
      </c>
    </row>
    <row r="9" spans="2:45" ht="21.5">
      <c r="B9" s="13" t="s">
        <v>65</v>
      </c>
      <c r="C9" s="47" t="s">
        <v>19</v>
      </c>
      <c r="D9" s="47" t="s">
        <v>24</v>
      </c>
      <c r="E9" s="150" t="s">
        <v>23</v>
      </c>
      <c r="F9" s="48" t="s">
        <v>35</v>
      </c>
      <c r="G9" s="8"/>
      <c r="H9" s="13" t="s">
        <v>65</v>
      </c>
      <c r="I9" s="47" t="s">
        <v>19</v>
      </c>
      <c r="J9" s="47" t="s">
        <v>33</v>
      </c>
      <c r="K9" s="150" t="s">
        <v>23</v>
      </c>
      <c r="L9" s="48" t="s">
        <v>35</v>
      </c>
      <c r="AJ9" s="19" t="s">
        <v>24</v>
      </c>
      <c r="AK9" s="21">
        <f>'Profitability Analysis'!D9</f>
        <v>815.75</v>
      </c>
      <c r="AL9" s="172">
        <f t="shared" si="0"/>
        <v>1</v>
      </c>
      <c r="AM9" s="172" t="str" cm="1">
        <f t="array" ref="AM9">AL9&amp;IF(OR(VALUE(RIGHT(AL9,2))={11,12,13}),"th",IF(OR(VALUE(RIGHT(AL9))={1,2,3}),CHOOSE(RIGHT(AL9),"st","nd","rd"),"th"))</f>
        <v>1st</v>
      </c>
      <c r="AN9" s="170">
        <f>'Profitability Analysis'!G9</f>
        <v>296.25200000000007</v>
      </c>
      <c r="AO9" s="172">
        <f t="shared" si="1"/>
        <v>5</v>
      </c>
      <c r="AP9" s="172" t="str" cm="1">
        <f t="array" ref="AP9">AO9&amp;IF(OR(VALUE(RIGHT(AO9,2))={11,12,13}),"th",IF(OR(VALUE(RIGHT(AO9))={1,2,3}),CHOOSE(RIGHT(AO9),"st","nd","rd"),"th"))</f>
        <v>5th</v>
      </c>
      <c r="AQ9" s="169">
        <f>'Profitability Analysis'!E9</f>
        <v>1413.75</v>
      </c>
      <c r="AR9" s="172">
        <f t="shared" si="2"/>
        <v>1</v>
      </c>
      <c r="AS9" s="172" t="str" cm="1">
        <f t="array" ref="AS9">AR9&amp;IF(OR(VALUE(RIGHT(AR9,2))={11,12,13}),"th",IF(OR(VALUE(RIGHT(AR9))={1,2,3}),CHOOSE(RIGHT(AR9),"st","nd","rd"),"th"))</f>
        <v>1st</v>
      </c>
    </row>
    <row r="10" spans="2:45" ht="21.5">
      <c r="B10" s="13" t="s">
        <v>66</v>
      </c>
      <c r="C10" s="77" t="s">
        <v>35</v>
      </c>
      <c r="D10" s="77" t="s">
        <v>35</v>
      </c>
      <c r="E10" s="151" t="s">
        <v>19</v>
      </c>
      <c r="F10" s="78" t="s">
        <v>33</v>
      </c>
      <c r="G10" s="8"/>
      <c r="H10" s="13" t="s">
        <v>66</v>
      </c>
      <c r="I10" s="77" t="s">
        <v>35</v>
      </c>
      <c r="J10" s="77" t="s">
        <v>24</v>
      </c>
      <c r="K10" s="151" t="s">
        <v>19</v>
      </c>
      <c r="L10" s="78" t="s">
        <v>33</v>
      </c>
      <c r="AJ10" s="19" t="s">
        <v>34</v>
      </c>
      <c r="AK10" s="21">
        <f>'Profitability Analysis'!D10</f>
        <v>470.79999999999995</v>
      </c>
      <c r="AL10" s="172">
        <f t="shared" si="0"/>
        <v>15</v>
      </c>
      <c r="AM10" s="172" t="str" cm="1">
        <f t="array" ref="AM10">AL10&amp;IF(OR(VALUE(RIGHT(AL10,2))={11,12,13}),"th",IF(OR(VALUE(RIGHT(AL10))={1,2,3}),CHOOSE(RIGHT(AL10),"st","nd","rd"),"th"))</f>
        <v>15th</v>
      </c>
      <c r="AN10" s="170">
        <f>'Profitability Analysis'!G10</f>
        <v>191.56289999999996</v>
      </c>
      <c r="AO10" s="172">
        <f t="shared" si="1"/>
        <v>12</v>
      </c>
      <c r="AP10" s="172" t="str" cm="1">
        <f t="array" ref="AP10">AO10&amp;IF(OR(VALUE(RIGHT(AO10,2))={11,12,13}),"th",IF(OR(VALUE(RIGHT(AO10))={1,2,3}),CHOOSE(RIGHT(AO10),"st","nd","rd"),"th"))</f>
        <v>12th</v>
      </c>
      <c r="AQ10" s="169">
        <f>'Profitability Analysis'!E10</f>
        <v>742.50000000000011</v>
      </c>
      <c r="AR10" s="172">
        <f t="shared" si="2"/>
        <v>14</v>
      </c>
      <c r="AS10" s="172" t="str" cm="1">
        <f t="array" ref="AS10">AR10&amp;IF(OR(VALUE(RIGHT(AR10,2))={11,12,13}),"th",IF(OR(VALUE(RIGHT(AR10))={1,2,3}),CHOOSE(RIGHT(AR10),"st","nd","rd"),"th"))</f>
        <v>14th</v>
      </c>
    </row>
    <row r="11" spans="2:45" ht="21.5">
      <c r="B11" s="13" t="s">
        <v>67</v>
      </c>
      <c r="C11" s="47" t="s">
        <v>33</v>
      </c>
      <c r="D11" s="47" t="s">
        <v>23</v>
      </c>
      <c r="E11" s="150" t="s">
        <v>35</v>
      </c>
      <c r="F11" s="48" t="s">
        <v>22</v>
      </c>
      <c r="G11" s="8"/>
      <c r="H11" s="13" t="s">
        <v>67</v>
      </c>
      <c r="I11" s="47" t="s">
        <v>33</v>
      </c>
      <c r="J11" s="47" t="s">
        <v>22</v>
      </c>
      <c r="K11" s="150" t="s">
        <v>35</v>
      </c>
      <c r="L11" s="48" t="s">
        <v>22</v>
      </c>
      <c r="AJ11" s="19" t="s">
        <v>35</v>
      </c>
      <c r="AK11" s="21">
        <f>'Profitability Analysis'!D11</f>
        <v>578.1</v>
      </c>
      <c r="AL11" s="172">
        <f t="shared" si="0"/>
        <v>6</v>
      </c>
      <c r="AM11" s="172" t="str" cm="1">
        <f t="array" ref="AM11">AL11&amp;IF(OR(VALUE(RIGHT(AL11,2))={11,12,13}),"th",IF(OR(VALUE(RIGHT(AL11))={1,2,3}),CHOOSE(RIGHT(AL11),"st","nd","rd"),"th"))</f>
        <v>6th</v>
      </c>
      <c r="AN11" s="170">
        <f>'Profitability Analysis'!G11</f>
        <v>292.2322211</v>
      </c>
      <c r="AO11" s="172">
        <f t="shared" si="1"/>
        <v>6</v>
      </c>
      <c r="AP11" s="172" t="str" cm="1">
        <f t="array" ref="AP11">AO11&amp;IF(OR(VALUE(RIGHT(AO11,2))={11,12,13}),"th",IF(OR(VALUE(RIGHT(AO11))={1,2,3}),CHOOSE(RIGHT(AO11),"st","nd","rd"),"th"))</f>
        <v>6th</v>
      </c>
      <c r="AQ11" s="169">
        <f>'Profitability Analysis'!E11</f>
        <v>913.27499999999998</v>
      </c>
      <c r="AR11" s="172">
        <f t="shared" si="2"/>
        <v>7</v>
      </c>
      <c r="AS11" s="172" t="str" cm="1">
        <f t="array" ref="AS11">AR11&amp;IF(OR(VALUE(RIGHT(AR11,2))={11,12,13}),"th",IF(OR(VALUE(RIGHT(AR11))={1,2,3}),CHOOSE(RIGHT(AR11),"st","nd","rd"),"th"))</f>
        <v>7th</v>
      </c>
    </row>
    <row r="12" spans="2:45" ht="21.5">
      <c r="B12" s="13" t="s">
        <v>68</v>
      </c>
      <c r="C12" s="77" t="s">
        <v>37</v>
      </c>
      <c r="D12" s="77" t="s">
        <v>19</v>
      </c>
      <c r="E12" s="151" t="s">
        <v>37</v>
      </c>
      <c r="F12" s="78" t="s">
        <v>23</v>
      </c>
      <c r="G12" s="8"/>
      <c r="H12" s="13" t="s">
        <v>68</v>
      </c>
      <c r="I12" s="77" t="s">
        <v>22</v>
      </c>
      <c r="J12" s="77" t="s">
        <v>23</v>
      </c>
      <c r="K12" s="151" t="s">
        <v>37</v>
      </c>
      <c r="L12" s="78" t="s">
        <v>23</v>
      </c>
      <c r="AJ12" s="19" t="s">
        <v>25</v>
      </c>
      <c r="AK12" s="21">
        <f>'Profitability Analysis'!D12</f>
        <v>428.75</v>
      </c>
      <c r="AL12" s="172">
        <f t="shared" si="0"/>
        <v>19</v>
      </c>
      <c r="AM12" s="172" t="str" cm="1">
        <f t="array" ref="AM12">AL12&amp;IF(OR(VALUE(RIGHT(AL12,2))={11,12,13}),"th",IF(OR(VALUE(RIGHT(AL12))={1,2,3}),CHOOSE(RIGHT(AL12),"st","nd","rd"),"th"))</f>
        <v>19th</v>
      </c>
      <c r="AN12" s="170">
        <f>'Profitability Analysis'!G12</f>
        <v>68.985799999999983</v>
      </c>
      <c r="AO12" s="172">
        <f t="shared" si="1"/>
        <v>21</v>
      </c>
      <c r="AP12" s="172" t="str" cm="1">
        <f t="array" ref="AP12">AO12&amp;IF(OR(VALUE(RIGHT(AO12,2))={11,12,13}),"th",IF(OR(VALUE(RIGHT(AO12))={1,2,3}),CHOOSE(RIGHT(AO12),"st","nd","rd"),"th"))</f>
        <v>21st</v>
      </c>
      <c r="AQ12" s="169">
        <f>'Profitability Analysis'!E12</f>
        <v>661.5</v>
      </c>
      <c r="AR12" s="172">
        <f t="shared" si="2"/>
        <v>20</v>
      </c>
      <c r="AS12" s="172" t="str" cm="1">
        <f t="array" ref="AS12">AR12&amp;IF(OR(VALUE(RIGHT(AR12,2))={11,12,13}),"th",IF(OR(VALUE(RIGHT(AR12))={1,2,3}),CHOOSE(RIGHT(AR12),"st","nd","rd"),"th"))</f>
        <v>20th</v>
      </c>
    </row>
    <row r="13" spans="2:45" ht="21.5">
      <c r="B13" s="13" t="s">
        <v>69</v>
      </c>
      <c r="C13" s="47" t="s">
        <v>23</v>
      </c>
      <c r="D13" s="47" t="s">
        <v>22</v>
      </c>
      <c r="E13" s="150" t="s">
        <v>33</v>
      </c>
      <c r="F13" s="48" t="s">
        <v>19</v>
      </c>
      <c r="G13" s="8"/>
      <c r="H13" s="13" t="s">
        <v>69</v>
      </c>
      <c r="I13" s="47" t="s">
        <v>37</v>
      </c>
      <c r="J13" s="47" t="s">
        <v>19</v>
      </c>
      <c r="K13" s="150" t="s">
        <v>33</v>
      </c>
      <c r="L13" s="48" t="s">
        <v>19</v>
      </c>
      <c r="AJ13" s="19" t="s">
        <v>26</v>
      </c>
      <c r="AK13" s="21">
        <f>'Profitability Analysis'!D13</f>
        <v>477.75</v>
      </c>
      <c r="AL13" s="172">
        <f t="shared" si="0"/>
        <v>13</v>
      </c>
      <c r="AM13" s="172" t="str" cm="1">
        <f t="array" ref="AM13">AL13&amp;IF(OR(VALUE(RIGHT(AL13,2))={11,12,13}),"th",IF(OR(VALUE(RIGHT(AL13))={1,2,3}),CHOOSE(RIGHT(AL13),"st","nd","rd"),"th"))</f>
        <v>13th</v>
      </c>
      <c r="AN13" s="170">
        <f>'Profitability Analysis'!G13</f>
        <v>171.20740000000001</v>
      </c>
      <c r="AO13" s="172">
        <f t="shared" si="1"/>
        <v>15</v>
      </c>
      <c r="AP13" s="172" t="str" cm="1">
        <f t="array" ref="AP13">AO13&amp;IF(OR(VALUE(RIGHT(AO13,2))={11,12,13}),"th",IF(OR(VALUE(RIGHT(AO13))={1,2,3}),CHOOSE(RIGHT(AO13),"st","nd","rd"),"th"))</f>
        <v>15th</v>
      </c>
      <c r="AQ13" s="169">
        <f>'Profitability Analysis'!E13</f>
        <v>745.875</v>
      </c>
      <c r="AR13" s="172">
        <f t="shared" si="2"/>
        <v>13</v>
      </c>
      <c r="AS13" s="172" t="str" cm="1">
        <f t="array" ref="AS13">AR13&amp;IF(OR(VALUE(RIGHT(AR13,2))={11,12,13}),"th",IF(OR(VALUE(RIGHT(AR13))={1,2,3}),CHOOSE(RIGHT(AR13),"st","nd","rd"),"th"))</f>
        <v>13th</v>
      </c>
    </row>
    <row r="14" spans="2:45" ht="21.5">
      <c r="B14" s="13" t="s">
        <v>70</v>
      </c>
      <c r="C14" s="77" t="s">
        <v>22</v>
      </c>
      <c r="D14" s="77" t="s">
        <v>28</v>
      </c>
      <c r="E14" s="151" t="s">
        <v>22</v>
      </c>
      <c r="F14" s="78" t="s">
        <v>37</v>
      </c>
      <c r="G14" s="8"/>
      <c r="H14" s="13" t="s">
        <v>70</v>
      </c>
      <c r="I14" s="77" t="s">
        <v>23</v>
      </c>
      <c r="J14" s="77" t="s">
        <v>31</v>
      </c>
      <c r="K14" s="151" t="s">
        <v>22</v>
      </c>
      <c r="L14" s="78" t="s">
        <v>37</v>
      </c>
      <c r="AJ14" s="19" t="s">
        <v>39</v>
      </c>
      <c r="AK14" s="21">
        <f>'Profitability Analysis'!D14</f>
        <v>423.5</v>
      </c>
      <c r="AL14" s="172">
        <f t="shared" si="0"/>
        <v>20</v>
      </c>
      <c r="AM14" s="172" t="str" cm="1">
        <f t="array" ref="AM14">AL14&amp;IF(OR(VALUE(RIGHT(AL14,2))={11,12,13}),"th",IF(OR(VALUE(RIGHT(AL14))={1,2,3}),CHOOSE(RIGHT(AL14),"st","nd","rd"),"th"))</f>
        <v>20th</v>
      </c>
      <c r="AN14" s="170">
        <f>'Profitability Analysis'!G14</f>
        <v>136.49129999999997</v>
      </c>
      <c r="AO14" s="172">
        <f t="shared" si="1"/>
        <v>18</v>
      </c>
      <c r="AP14" s="172" t="str" cm="1">
        <f t="array" ref="AP14">AO14&amp;IF(OR(VALUE(RIGHT(AO14,2))={11,12,13}),"th",IF(OR(VALUE(RIGHT(AO14))={1,2,3}),CHOOSE(RIGHT(AO14),"st","nd","rd"),"th"))</f>
        <v>18th</v>
      </c>
      <c r="AQ14" s="169">
        <f>'Profitability Analysis'!E14</f>
        <v>675.67500000000007</v>
      </c>
      <c r="AR14" s="172">
        <f t="shared" si="2"/>
        <v>19</v>
      </c>
      <c r="AS14" s="172" t="str" cm="1">
        <f t="array" ref="AS14">AR14&amp;IF(OR(VALUE(RIGHT(AR14,2))={11,12,13}),"th",IF(OR(VALUE(RIGHT(AR14))={1,2,3}),CHOOSE(RIGHT(AR14),"st","nd","rd"),"th"))</f>
        <v>19th</v>
      </c>
    </row>
    <row r="15" spans="2:45" ht="21.5">
      <c r="B15" s="13" t="s">
        <v>71</v>
      </c>
      <c r="C15" s="47" t="s">
        <v>30</v>
      </c>
      <c r="D15" s="47" t="s">
        <v>31</v>
      </c>
      <c r="E15" s="150" t="s">
        <v>28</v>
      </c>
      <c r="F15" s="48" t="s">
        <v>27</v>
      </c>
      <c r="G15" s="8"/>
      <c r="H15" s="13" t="s">
        <v>71</v>
      </c>
      <c r="I15" s="47" t="s">
        <v>30</v>
      </c>
      <c r="J15" s="47" t="s">
        <v>30</v>
      </c>
      <c r="K15" s="150" t="s">
        <v>27</v>
      </c>
      <c r="L15" s="48" t="s">
        <v>27</v>
      </c>
      <c r="AJ15" s="19" t="s">
        <v>38</v>
      </c>
      <c r="AK15" s="21">
        <f>'Profitability Analysis'!D15</f>
        <v>441</v>
      </c>
      <c r="AL15" s="172">
        <f t="shared" si="0"/>
        <v>18</v>
      </c>
      <c r="AM15" s="172" t="str" cm="1">
        <f t="array" ref="AM15">AL15&amp;IF(OR(VALUE(RIGHT(AL15,2))={11,12,13}),"th",IF(OR(VALUE(RIGHT(AL15))={1,2,3}),CHOOSE(RIGHT(AL15),"st","nd","rd"),"th"))</f>
        <v>18th</v>
      </c>
      <c r="AN15" s="170">
        <f>'Profitability Analysis'!G15</f>
        <v>113.9452</v>
      </c>
      <c r="AO15" s="172">
        <f t="shared" si="1"/>
        <v>20</v>
      </c>
      <c r="AP15" s="172" t="str" cm="1">
        <f t="array" ref="AP15">AO15&amp;IF(OR(VALUE(RIGHT(AO15,2))={11,12,13}),"th",IF(OR(VALUE(RIGHT(AO15))={1,2,3}),CHOOSE(RIGHT(AO15),"st","nd","rd"),"th"))</f>
        <v>20th</v>
      </c>
      <c r="AQ15" s="169">
        <f>'Profitability Analysis'!E15</f>
        <v>680.4</v>
      </c>
      <c r="AR15" s="172">
        <f t="shared" si="2"/>
        <v>18</v>
      </c>
      <c r="AS15" s="172" t="str" cm="1">
        <f t="array" ref="AS15">AR15&amp;IF(OR(VALUE(RIGHT(AR15,2))={11,12,13}),"th",IF(OR(VALUE(RIGHT(AR15))={1,2,3}),CHOOSE(RIGHT(AR15),"st","nd","rd"),"th"))</f>
        <v>18th</v>
      </c>
    </row>
    <row r="16" spans="2:45" ht="21.5">
      <c r="B16" s="13" t="s">
        <v>72</v>
      </c>
      <c r="C16" s="77" t="s">
        <v>27</v>
      </c>
      <c r="D16" s="77" t="s">
        <v>34</v>
      </c>
      <c r="E16" s="151" t="s">
        <v>27</v>
      </c>
      <c r="F16" s="78" t="s">
        <v>29</v>
      </c>
      <c r="G16" s="8"/>
      <c r="H16" s="13" t="s">
        <v>72</v>
      </c>
      <c r="I16" s="77" t="s">
        <v>27</v>
      </c>
      <c r="J16" s="77" t="s">
        <v>28</v>
      </c>
      <c r="K16" s="151" t="s">
        <v>26</v>
      </c>
      <c r="L16" s="78" t="s">
        <v>29</v>
      </c>
      <c r="AJ16" s="19" t="s">
        <v>27</v>
      </c>
      <c r="AK16" s="21">
        <f>'Profitability Analysis'!D16</f>
        <v>480.5</v>
      </c>
      <c r="AL16" s="172">
        <f t="shared" si="0"/>
        <v>12</v>
      </c>
      <c r="AM16" s="172" t="str" cm="1">
        <f t="array" ref="AM16">AL16&amp;IF(OR(VALUE(RIGHT(AL16,2))={11,12,13}),"th",IF(OR(VALUE(RIGHT(AL16))={1,2,3}),CHOOSE(RIGHT(AL16),"st","nd","rd"),"th"))</f>
        <v>12th</v>
      </c>
      <c r="AN16" s="170">
        <f>'Profitability Analysis'!G16</f>
        <v>151.13800000000003</v>
      </c>
      <c r="AO16" s="172">
        <f t="shared" si="1"/>
        <v>17</v>
      </c>
      <c r="AP16" s="172" t="str" cm="1">
        <f t="array" ref="AP16">AO16&amp;IF(OR(VALUE(RIGHT(AO16,2))={11,12,13}),"th",IF(OR(VALUE(RIGHT(AO16))={1,2,3}),CHOOSE(RIGHT(AO16),"st","nd","rd"),"th"))</f>
        <v>17th</v>
      </c>
      <c r="AQ16" s="169">
        <f>'Profitability Analysis'!E16</f>
        <v>753.30000000000007</v>
      </c>
      <c r="AR16" s="172">
        <f t="shared" si="2"/>
        <v>12</v>
      </c>
      <c r="AS16" s="172" t="str" cm="1">
        <f t="array" ref="AS16">AR16&amp;IF(OR(VALUE(RIGHT(AR16,2))={11,12,13}),"th",IF(OR(VALUE(RIGHT(AR16))={1,2,3}),CHOOSE(RIGHT(AR16),"st","nd","rd"),"th"))</f>
        <v>12th</v>
      </c>
    </row>
    <row r="17" spans="2:45" ht="21.5">
      <c r="B17" s="13" t="s">
        <v>73</v>
      </c>
      <c r="C17" s="47" t="s">
        <v>26</v>
      </c>
      <c r="D17" s="47" t="s">
        <v>37</v>
      </c>
      <c r="E17" s="150" t="s">
        <v>26</v>
      </c>
      <c r="F17" s="48" t="s">
        <v>34</v>
      </c>
      <c r="G17" s="8"/>
      <c r="H17" s="13" t="s">
        <v>73</v>
      </c>
      <c r="I17" s="47" t="s">
        <v>26</v>
      </c>
      <c r="J17" s="47" t="s">
        <v>34</v>
      </c>
      <c r="K17" s="150" t="s">
        <v>30</v>
      </c>
      <c r="L17" s="48" t="s">
        <v>34</v>
      </c>
      <c r="AJ17" s="19" t="s">
        <v>28</v>
      </c>
      <c r="AK17" s="21">
        <f>'Profitability Analysis'!D17</f>
        <v>476</v>
      </c>
      <c r="AL17" s="172">
        <f t="shared" si="0"/>
        <v>14</v>
      </c>
      <c r="AM17" s="172" t="str" cm="1">
        <f t="array" ref="AM17">AL17&amp;IF(OR(VALUE(RIGHT(AL17,2))={11,12,13}),"th",IF(OR(VALUE(RIGHT(AL17))={1,2,3}),CHOOSE(RIGHT(AL17),"st","nd","rd"),"th"))</f>
        <v>14th</v>
      </c>
      <c r="AN17" s="170">
        <f>'Profitability Analysis'!G17</f>
        <v>211.10559999999998</v>
      </c>
      <c r="AO17" s="172">
        <f t="shared" si="1"/>
        <v>10</v>
      </c>
      <c r="AP17" s="172" t="str" cm="1">
        <f t="array" ref="AP17">AO17&amp;IF(OR(VALUE(RIGHT(AO17,2))={11,12,13}),"th",IF(OR(VALUE(RIGHT(AO17))={1,2,3}),CHOOSE(RIGHT(AO17),"st","nd","rd"),"th"))</f>
        <v>10th</v>
      </c>
      <c r="AQ17" s="169">
        <f>'Profitability Analysis'!E17</f>
        <v>756.00000000000011</v>
      </c>
      <c r="AR17" s="172">
        <f t="shared" si="2"/>
        <v>11</v>
      </c>
      <c r="AS17" s="172" t="str" cm="1">
        <f t="array" ref="AS17">AR17&amp;IF(OR(VALUE(RIGHT(AR17,2))={11,12,13}),"th",IF(OR(VALUE(RIGHT(AR17))={1,2,3}),CHOOSE(RIGHT(AR17),"st","nd","rd"),"th"))</f>
        <v>11th</v>
      </c>
    </row>
    <row r="18" spans="2:45" ht="21.5">
      <c r="B18" s="13" t="s">
        <v>74</v>
      </c>
      <c r="C18" s="77" t="s">
        <v>28</v>
      </c>
      <c r="D18" s="77" t="s">
        <v>30</v>
      </c>
      <c r="E18" s="151" t="s">
        <v>34</v>
      </c>
      <c r="F18" s="78" t="s">
        <v>39</v>
      </c>
      <c r="G18" s="8"/>
      <c r="H18" s="13" t="s">
        <v>74</v>
      </c>
      <c r="I18" s="77" t="s">
        <v>31</v>
      </c>
      <c r="J18" s="77" t="s">
        <v>37</v>
      </c>
      <c r="K18" s="151" t="s">
        <v>29</v>
      </c>
      <c r="L18" s="78" t="s">
        <v>39</v>
      </c>
      <c r="AJ18" s="19" t="s">
        <v>29</v>
      </c>
      <c r="AK18" s="21">
        <f>'Profitability Analysis'!D18</f>
        <v>462.5</v>
      </c>
      <c r="AL18" s="172">
        <f t="shared" si="0"/>
        <v>17</v>
      </c>
      <c r="AM18" s="172" t="str" cm="1">
        <f t="array" ref="AM18">AL18&amp;IF(OR(VALUE(RIGHT(AL18,2))={11,12,13}),"th",IF(OR(VALUE(RIGHT(AL18))={1,2,3}),CHOOSE(RIGHT(AL18),"st","nd","rd"),"th"))</f>
        <v>17th</v>
      </c>
      <c r="AN18" s="170">
        <f>'Profitability Analysis'!G18</f>
        <v>166.76110000000006</v>
      </c>
      <c r="AO18" s="172">
        <f t="shared" si="1"/>
        <v>16</v>
      </c>
      <c r="AP18" s="172" t="str" cm="1">
        <f t="array" ref="AP18">AO18&amp;IF(OR(VALUE(RIGHT(AO18,2))={11,12,13}),"th",IF(OR(VALUE(RIGHT(AO18))={1,2,3}),CHOOSE(RIGHT(AO18),"st","nd","rd"),"th"))</f>
        <v>16th</v>
      </c>
      <c r="AQ18" s="169">
        <f>'Profitability Analysis'!E18</f>
        <v>708.75</v>
      </c>
      <c r="AR18" s="172">
        <f t="shared" si="2"/>
        <v>15</v>
      </c>
      <c r="AS18" s="172" t="str" cm="1">
        <f t="array" ref="AS18">AR18&amp;IF(OR(VALUE(RIGHT(AR18,2))={11,12,13}),"th",IF(OR(VALUE(RIGHT(AR18))={1,2,3}),CHOOSE(RIGHT(AR18),"st","nd","rd"),"th"))</f>
        <v>15th</v>
      </c>
    </row>
    <row r="19" spans="2:45" ht="21.5">
      <c r="B19" s="13" t="s">
        <v>75</v>
      </c>
      <c r="C19" s="47" t="s">
        <v>34</v>
      </c>
      <c r="D19" s="47" t="s">
        <v>26</v>
      </c>
      <c r="E19" s="150" t="s">
        <v>29</v>
      </c>
      <c r="F19" s="48" t="s">
        <v>28</v>
      </c>
      <c r="G19" s="8"/>
      <c r="H19" s="13" t="s">
        <v>75</v>
      </c>
      <c r="I19" s="47" t="s">
        <v>29</v>
      </c>
      <c r="J19" s="47" t="s">
        <v>29</v>
      </c>
      <c r="K19" s="150" t="s">
        <v>34</v>
      </c>
      <c r="L19" s="48" t="s">
        <v>28</v>
      </c>
      <c r="AJ19" s="19" t="s">
        <v>33</v>
      </c>
      <c r="AK19" s="21">
        <f>'Profitability Analysis'!D19</f>
        <v>549.25</v>
      </c>
      <c r="AL19" s="172">
        <f t="shared" si="0"/>
        <v>7</v>
      </c>
      <c r="AM19" s="172" t="str" cm="1">
        <f t="array" ref="AM19">AL19&amp;IF(OR(VALUE(RIGHT(AL19,2))={11,12,13}),"th",IF(OR(VALUE(RIGHT(AL19))={1,2,3}),CHOOSE(RIGHT(AL19),"st","nd","rd"),"th"))</f>
        <v>7th</v>
      </c>
      <c r="AN19" s="170">
        <f>'Profitability Analysis'!G19</f>
        <v>301.90551600000003</v>
      </c>
      <c r="AO19" s="172">
        <f t="shared" si="1"/>
        <v>4</v>
      </c>
      <c r="AP19" s="172" t="str" cm="1">
        <f t="array" ref="AP19">AO19&amp;IF(OR(VALUE(RIGHT(AO19,2))={11,12,13}),"th",IF(OR(VALUE(RIGHT(AO19))={1,2,3}),CHOOSE(RIGHT(AO19),"st","nd","rd"),"th"))</f>
        <v>4th</v>
      </c>
      <c r="AQ19" s="169">
        <f>'Profitability Analysis'!E19</f>
        <v>889.78500000000008</v>
      </c>
      <c r="AR19" s="172">
        <f t="shared" si="2"/>
        <v>9</v>
      </c>
      <c r="AS19" s="172" t="str" cm="1">
        <f t="array" ref="AS19">AR19&amp;IF(OR(VALUE(RIGHT(AR19,2))={11,12,13}),"th",IF(OR(VALUE(RIGHT(AR19))={1,2,3}),CHOOSE(RIGHT(AR19),"st","nd","rd"),"th"))</f>
        <v>9th</v>
      </c>
    </row>
    <row r="20" spans="2:45" ht="21.5">
      <c r="B20" s="13" t="s">
        <v>76</v>
      </c>
      <c r="C20" s="77" t="s">
        <v>31</v>
      </c>
      <c r="D20" s="77" t="s">
        <v>29</v>
      </c>
      <c r="E20" s="151" t="s">
        <v>30</v>
      </c>
      <c r="F20" s="78" t="s">
        <v>26</v>
      </c>
      <c r="G20" s="8"/>
      <c r="H20" s="13" t="s">
        <v>76</v>
      </c>
      <c r="I20" s="77" t="s">
        <v>34</v>
      </c>
      <c r="J20" s="77" t="s">
        <v>26</v>
      </c>
      <c r="K20" s="151" t="s">
        <v>28</v>
      </c>
      <c r="L20" s="78" t="s">
        <v>26</v>
      </c>
      <c r="AJ20" s="19" t="s">
        <v>40</v>
      </c>
      <c r="AK20" s="21">
        <f>'Profitability Analysis'!D20</f>
        <v>784.40000000000009</v>
      </c>
      <c r="AL20" s="172">
        <f t="shared" si="0"/>
        <v>2</v>
      </c>
      <c r="AM20" s="172" t="str" cm="1">
        <f t="array" ref="AM20">AL20&amp;IF(OR(VALUE(RIGHT(AL20,2))={11,12,13}),"th",IF(OR(VALUE(RIGHT(AL20))={1,2,3}),CHOOSE(RIGHT(AL20),"st","nd","rd"),"th"))</f>
        <v>2nd</v>
      </c>
      <c r="AN20" s="170">
        <f>'Profitability Analysis'!G20</f>
        <v>512.9114320000001</v>
      </c>
      <c r="AO20" s="172">
        <f t="shared" si="1"/>
        <v>2</v>
      </c>
      <c r="AP20" s="172" t="str" cm="1">
        <f t="array" ref="AP20">AO20&amp;IF(OR(VALUE(RIGHT(AO20,2))={11,12,13}),"th",IF(OR(VALUE(RIGHT(AO20))={1,2,3}),CHOOSE(RIGHT(AO20),"st","nd","rd"),"th"))</f>
        <v>2nd</v>
      </c>
      <c r="AQ20" s="169">
        <f>'Profitability Analysis'!E20</f>
        <v>1298.7000000000003</v>
      </c>
      <c r="AR20" s="172">
        <f t="shared" si="2"/>
        <v>2</v>
      </c>
      <c r="AS20" s="172" t="str" cm="1">
        <f t="array" ref="AS20">AR20&amp;IF(OR(VALUE(RIGHT(AR20,2))={11,12,13}),"th",IF(OR(VALUE(RIGHT(AR20))={1,2,3}),CHOOSE(RIGHT(AR20),"st","nd","rd"),"th"))</f>
        <v>2nd</v>
      </c>
    </row>
    <row r="21" spans="2:45" ht="21.5">
      <c r="B21" s="13" t="s">
        <v>77</v>
      </c>
      <c r="C21" s="47" t="s">
        <v>29</v>
      </c>
      <c r="D21" s="47" t="s">
        <v>27</v>
      </c>
      <c r="E21" s="150" t="s">
        <v>31</v>
      </c>
      <c r="F21" s="48" t="s">
        <v>31</v>
      </c>
      <c r="G21" s="8"/>
      <c r="H21" s="13" t="s">
        <v>77</v>
      </c>
      <c r="I21" s="47" t="s">
        <v>28</v>
      </c>
      <c r="J21" s="47" t="s">
        <v>27</v>
      </c>
      <c r="K21" s="150" t="s">
        <v>31</v>
      </c>
      <c r="L21" s="48" t="s">
        <v>31</v>
      </c>
      <c r="AJ21" s="19" t="s">
        <v>41</v>
      </c>
      <c r="AK21" s="21">
        <f>'Profitability Analysis'!D21</f>
        <v>784</v>
      </c>
      <c r="AL21" s="172">
        <f t="shared" si="0"/>
        <v>3</v>
      </c>
      <c r="AM21" s="172" t="str" cm="1">
        <f t="array" ref="AM21">AL21&amp;IF(OR(VALUE(RIGHT(AL21,2))={11,12,13}),"th",IF(OR(VALUE(RIGHT(AL21))={1,2,3}),CHOOSE(RIGHT(AL21),"st","nd","rd"),"th"))</f>
        <v>3rd</v>
      </c>
      <c r="AN21" s="170">
        <f>'Profitability Analysis'!G21</f>
        <v>514.48374000000001</v>
      </c>
      <c r="AO21" s="172">
        <f t="shared" si="1"/>
        <v>1</v>
      </c>
      <c r="AP21" s="172" t="str" cm="1">
        <f t="array" ref="AP21">AO21&amp;IF(OR(VALUE(RIGHT(AO21,2))={11,12,13}),"th",IF(OR(VALUE(RIGHT(AO21))={1,2,3}),CHOOSE(RIGHT(AO21),"st","nd","rd"),"th"))</f>
        <v>1st</v>
      </c>
      <c r="AQ21" s="169">
        <f>'Profitability Analysis'!E21</f>
        <v>1296</v>
      </c>
      <c r="AR21" s="172">
        <f t="shared" si="2"/>
        <v>3</v>
      </c>
      <c r="AS21" s="172" t="str" cm="1">
        <f t="array" ref="AS21">AR21&amp;IF(OR(VALUE(RIGHT(AR21,2))={11,12,13}),"th",IF(OR(VALUE(RIGHT(AR21))={1,2,3}),CHOOSE(RIGHT(AR21),"st","nd","rd"),"th"))</f>
        <v>3rd</v>
      </c>
    </row>
    <row r="22" spans="2:45" ht="21.5">
      <c r="B22" s="13" t="s">
        <v>78</v>
      </c>
      <c r="C22" s="77" t="s">
        <v>38</v>
      </c>
      <c r="D22" s="77" t="s">
        <v>39</v>
      </c>
      <c r="E22" s="151" t="s">
        <v>38</v>
      </c>
      <c r="F22" s="78" t="s">
        <v>30</v>
      </c>
      <c r="G22" s="8"/>
      <c r="H22" s="13" t="s">
        <v>78</v>
      </c>
      <c r="I22" s="77" t="s">
        <v>38</v>
      </c>
      <c r="J22" s="77" t="s">
        <v>39</v>
      </c>
      <c r="K22" s="151" t="s">
        <v>38</v>
      </c>
      <c r="L22" s="78" t="s">
        <v>30</v>
      </c>
      <c r="AJ22" s="19" t="s">
        <v>30</v>
      </c>
      <c r="AK22" s="21">
        <f>'Profitability Analysis'!D22</f>
        <v>481.25</v>
      </c>
      <c r="AL22" s="172">
        <f t="shared" si="0"/>
        <v>11</v>
      </c>
      <c r="AM22" s="172" t="str" cm="1">
        <f t="array" ref="AM22">AL22&amp;IF(OR(VALUE(RIGHT(AL22,2))={11,12,13}),"th",IF(OR(VALUE(RIGHT(AL22))={1,2,3}),CHOOSE(RIGHT(AL22),"st","nd","rd"),"th"))</f>
        <v>11th</v>
      </c>
      <c r="AN22" s="170">
        <f>'Profitability Analysis'!G22</f>
        <v>187.54579000000001</v>
      </c>
      <c r="AO22" s="172">
        <f t="shared" si="1"/>
        <v>14</v>
      </c>
      <c r="AP22" s="172" t="str" cm="1">
        <f t="array" ref="AP22">AO22&amp;IF(OR(VALUE(RIGHT(AO22,2))={11,12,13}),"th",IF(OR(VALUE(RIGHT(AO22))={1,2,3}),CHOOSE(RIGHT(AO22),"st","nd","rd"),"th"))</f>
        <v>14th</v>
      </c>
      <c r="AQ22" s="169">
        <f>'Profitability Analysis'!E22</f>
        <v>705.375</v>
      </c>
      <c r="AR22" s="172">
        <f t="shared" si="2"/>
        <v>16</v>
      </c>
      <c r="AS22" s="172" t="str" cm="1">
        <f t="array" ref="AS22">AR22&amp;IF(OR(VALUE(RIGHT(AR22,2))={11,12,13}),"th",IF(OR(VALUE(RIGHT(AR22))={1,2,3}),CHOOSE(RIGHT(AR22),"st","nd","rd"),"th"))</f>
        <v>16th</v>
      </c>
    </row>
    <row r="23" spans="2:45" ht="21.5">
      <c r="B23" s="13" t="s">
        <v>79</v>
      </c>
      <c r="C23" s="47" t="s">
        <v>25</v>
      </c>
      <c r="D23" s="47" t="s">
        <v>120</v>
      </c>
      <c r="E23" s="150" t="s">
        <v>39</v>
      </c>
      <c r="F23" s="48" t="s">
        <v>120</v>
      </c>
      <c r="G23" s="8"/>
      <c r="H23" s="13" t="s">
        <v>79</v>
      </c>
      <c r="I23" s="47" t="s">
        <v>25</v>
      </c>
      <c r="J23" s="47" t="s">
        <v>120</v>
      </c>
      <c r="K23" s="150" t="s">
        <v>39</v>
      </c>
      <c r="L23" s="48" t="s">
        <v>120</v>
      </c>
      <c r="AJ23" s="19" t="s">
        <v>42</v>
      </c>
      <c r="AK23" s="21">
        <f>'Profitability Analysis'!D23</f>
        <v>722.5</v>
      </c>
      <c r="AL23" s="172">
        <f t="shared" si="0"/>
        <v>4</v>
      </c>
      <c r="AM23" s="172" t="str" cm="1">
        <f t="array" ref="AM23">AL23&amp;IF(OR(VALUE(RIGHT(AL23,2))={11,12,13}),"th",IF(OR(VALUE(RIGHT(AL23))={1,2,3}),CHOOSE(RIGHT(AL23),"st","nd","rd"),"th"))</f>
        <v>4th</v>
      </c>
      <c r="AN23" s="170">
        <f>'Profitability Analysis'!G23</f>
        <v>418.43215000000004</v>
      </c>
      <c r="AO23" s="172">
        <f t="shared" si="1"/>
        <v>3</v>
      </c>
      <c r="AP23" s="172" t="str" cm="1">
        <f t="array" ref="AP23">AO23&amp;IF(OR(VALUE(RIGHT(AO23,2))={11,12,13}),"th",IF(OR(VALUE(RIGHT(AO23))={1,2,3}),CHOOSE(RIGHT(AO23),"st","nd","rd"),"th"))</f>
        <v>3rd</v>
      </c>
      <c r="AQ23" s="169">
        <f>'Profitability Analysis'!E23</f>
        <v>1101.5999999999999</v>
      </c>
      <c r="AR23" s="172">
        <f t="shared" si="2"/>
        <v>4</v>
      </c>
      <c r="AS23" s="172" t="str" cm="1">
        <f t="array" ref="AS23">AR23&amp;IF(OR(VALUE(RIGHT(AR23,2))={11,12,13}),"th",IF(OR(VALUE(RIGHT(AR23))={1,2,3}),CHOOSE(RIGHT(AR23),"st","nd","rd"),"th"))</f>
        <v>4th</v>
      </c>
    </row>
    <row r="24" spans="2:45" ht="21.5">
      <c r="B24" s="13" t="s">
        <v>80</v>
      </c>
      <c r="C24" s="124" t="s">
        <v>39</v>
      </c>
      <c r="D24" s="124" t="s">
        <v>38</v>
      </c>
      <c r="E24" s="152" t="s">
        <v>25</v>
      </c>
      <c r="F24" s="125" t="s">
        <v>38</v>
      </c>
      <c r="G24" s="8"/>
      <c r="H24" s="13" t="s">
        <v>80</v>
      </c>
      <c r="I24" s="124" t="s">
        <v>39</v>
      </c>
      <c r="J24" s="124" t="s">
        <v>38</v>
      </c>
      <c r="K24" s="152" t="s">
        <v>25</v>
      </c>
      <c r="L24" s="125" t="s">
        <v>25</v>
      </c>
      <c r="AJ24" s="19" t="s">
        <v>31</v>
      </c>
      <c r="AK24" s="21">
        <f>'Profitability Analysis'!D24</f>
        <v>468.99999999999994</v>
      </c>
      <c r="AL24" s="172">
        <f t="shared" si="0"/>
        <v>16</v>
      </c>
      <c r="AM24" s="172" t="str" cm="1">
        <f t="array" ref="AM24">AL24&amp;IF(OR(VALUE(RIGHT(AL24,2))={11,12,13}),"th",IF(OR(VALUE(RIGHT(AL24))={1,2,3}),CHOOSE(RIGHT(AL24),"st","nd","rd"),"th"))</f>
        <v>16th</v>
      </c>
      <c r="AN24" s="170">
        <f>'Profitability Analysis'!G24</f>
        <v>205.35517199999998</v>
      </c>
      <c r="AO24" s="172">
        <f t="shared" si="1"/>
        <v>11</v>
      </c>
      <c r="AP24" s="172" t="str" cm="1">
        <f t="array" ref="AP24">AO24&amp;IF(OR(VALUE(RIGHT(AO24,2))={11,12,13}),"th",IF(OR(VALUE(RIGHT(AO24))={1,2,3}),CHOOSE(RIGHT(AO24),"st","nd","rd"),"th"))</f>
        <v>11th</v>
      </c>
      <c r="AQ24" s="169">
        <f>'Profitability Analysis'!E24</f>
        <v>699.30000000000007</v>
      </c>
      <c r="AR24" s="172">
        <f t="shared" si="2"/>
        <v>17</v>
      </c>
      <c r="AS24" s="172" t="str" cm="1">
        <f t="array" ref="AS24">AR24&amp;IF(OR(VALUE(RIGHT(AR24,2))={11,12,13}),"th",IF(OR(VALUE(RIGHT(AR24))={1,2,3}),CHOOSE(RIGHT(AR24),"st","nd","rd"),"th"))</f>
        <v>17th</v>
      </c>
    </row>
    <row r="25" spans="2:45" ht="22" thickBot="1">
      <c r="B25" s="16" t="s">
        <v>126</v>
      </c>
      <c r="C25" s="126" t="s">
        <v>120</v>
      </c>
      <c r="D25" s="126" t="s">
        <v>25</v>
      </c>
      <c r="E25" s="153" t="s">
        <v>120</v>
      </c>
      <c r="F25" s="127" t="s">
        <v>25</v>
      </c>
      <c r="G25" s="8"/>
      <c r="H25" s="16" t="s">
        <v>126</v>
      </c>
      <c r="I25" s="126" t="s">
        <v>120</v>
      </c>
      <c r="J25" s="126" t="s">
        <v>25</v>
      </c>
      <c r="K25" s="153" t="s">
        <v>120</v>
      </c>
      <c r="L25" s="127" t="s">
        <v>38</v>
      </c>
      <c r="AJ25" s="20" t="s">
        <v>120</v>
      </c>
      <c r="AK25" s="21">
        <f>'Profitability Analysis'!D25</f>
        <v>368</v>
      </c>
      <c r="AL25" s="172">
        <f t="shared" si="0"/>
        <v>21</v>
      </c>
      <c r="AM25" s="172" t="str" cm="1">
        <f t="array" ref="AM25">AL25&amp;IF(OR(VALUE(RIGHT(AL25,2))={11,12,13}),"th",IF(OR(VALUE(RIGHT(AL25))={1,2,3}),CHOOSE(RIGHT(AL25),"st","nd","rd"),"th"))</f>
        <v>21st</v>
      </c>
      <c r="AN25" s="170">
        <f>'Profitability Analysis'!G25</f>
        <v>116.80878800000002</v>
      </c>
      <c r="AO25" s="172">
        <f t="shared" si="1"/>
        <v>19</v>
      </c>
      <c r="AP25" s="172" t="str" cm="1">
        <f t="array" ref="AP25">AO25&amp;IF(OR(VALUE(RIGHT(AO25,2))={11,12,13}),"th",IF(OR(VALUE(RIGHT(AO25))={1,2,3}),CHOOSE(RIGHT(AO25),"st","nd","rd"),"th"))</f>
        <v>19th</v>
      </c>
      <c r="AQ25" s="169">
        <f>'Profitability Analysis'!E25</f>
        <v>561.6</v>
      </c>
      <c r="AR25" s="172">
        <f t="shared" si="2"/>
        <v>21</v>
      </c>
      <c r="AS25" s="172" t="str" cm="1">
        <f t="array" ref="AS25">AR25&amp;IF(OR(VALUE(RIGHT(AR25,2))={11,12,13}),"th",IF(OR(VALUE(RIGHT(AR25))={1,2,3}),CHOOSE(RIGHT(AR25),"st","nd","rd"),"th"))</f>
        <v>21st</v>
      </c>
    </row>
    <row r="26" spans="2:45" ht="22.5" customHeight="1">
      <c r="B26" s="198" t="s">
        <v>133</v>
      </c>
      <c r="C26" s="198"/>
      <c r="D26" s="198"/>
      <c r="E26" s="198"/>
      <c r="F26" s="198"/>
      <c r="H26" s="198" t="s">
        <v>133</v>
      </c>
      <c r="I26" s="198"/>
      <c r="J26" s="198"/>
      <c r="K26" s="198"/>
      <c r="L26" s="198"/>
    </row>
    <row r="27" spans="2:45">
      <c r="B27" s="198" t="s">
        <v>134</v>
      </c>
      <c r="C27" s="198"/>
      <c r="D27" s="198"/>
      <c r="E27" s="198"/>
      <c r="F27" s="198"/>
      <c r="H27" s="198" t="s">
        <v>134</v>
      </c>
      <c r="I27" s="198"/>
      <c r="J27" s="198"/>
      <c r="K27" s="198"/>
      <c r="L27" s="198"/>
    </row>
    <row r="28" spans="2:45">
      <c r="B28" s="154" t="s">
        <v>181</v>
      </c>
      <c r="C28" s="154"/>
      <c r="D28" s="154"/>
      <c r="E28" s="154"/>
      <c r="F28" s="154"/>
      <c r="H28" s="154" t="s">
        <v>181</v>
      </c>
      <c r="I28" s="154"/>
      <c r="J28" s="154"/>
      <c r="K28" s="154"/>
      <c r="L28" s="154"/>
    </row>
    <row r="29" spans="2:45">
      <c r="B29" s="198" t="s">
        <v>180</v>
      </c>
      <c r="C29" s="198"/>
      <c r="D29" s="198"/>
      <c r="E29" s="198"/>
      <c r="F29" s="198"/>
      <c r="H29" s="198" t="s">
        <v>180</v>
      </c>
      <c r="I29" s="198"/>
      <c r="J29" s="198"/>
      <c r="K29" s="198"/>
      <c r="L29" s="198"/>
    </row>
    <row r="30" spans="2:45">
      <c r="B30" s="198" t="s">
        <v>138</v>
      </c>
      <c r="C30" s="198"/>
      <c r="D30" s="198"/>
      <c r="E30" s="198"/>
      <c r="F30" s="198"/>
      <c r="H30" s="198" t="s">
        <v>138</v>
      </c>
      <c r="I30" s="198"/>
      <c r="J30" s="198"/>
      <c r="K30" s="198"/>
      <c r="L30" s="198"/>
    </row>
    <row r="31" spans="2:45">
      <c r="B31" s="198" t="s">
        <v>139</v>
      </c>
      <c r="C31" s="198"/>
      <c r="D31" s="198"/>
      <c r="E31" s="198"/>
      <c r="F31" s="198"/>
      <c r="H31" s="198" t="s">
        <v>139</v>
      </c>
      <c r="I31" s="198"/>
      <c r="J31" s="198"/>
      <c r="K31" s="198"/>
      <c r="L31" s="198"/>
    </row>
  </sheetData>
  <mergeCells count="12">
    <mergeCell ref="B30:F30"/>
    <mergeCell ref="B31:F31"/>
    <mergeCell ref="B2:F2"/>
    <mergeCell ref="B26:F26"/>
    <mergeCell ref="B27:F27"/>
    <mergeCell ref="B29:F29"/>
    <mergeCell ref="H31:L31"/>
    <mergeCell ref="H2:L2"/>
    <mergeCell ref="H26:L26"/>
    <mergeCell ref="H27:L27"/>
    <mergeCell ref="H29:L29"/>
    <mergeCell ref="H30:L30"/>
  </mergeCells>
  <conditionalFormatting sqref="AK5:AM25">
    <cfRule type="cellIs" dxfId="2" priority="3" operator="lessThan">
      <formula>0</formula>
    </cfRule>
  </conditionalFormatting>
  <conditionalFormatting sqref="AO5:AP25">
    <cfRule type="cellIs" dxfId="1" priority="2" operator="lessThan">
      <formula>0</formula>
    </cfRule>
  </conditionalFormatting>
  <conditionalFormatting sqref="AR5:AS25">
    <cfRule type="cellIs" dxfId="0" priority="1" operator="lessThan">
      <formula>0</formula>
    </cfRule>
  </conditionalFormatting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Quick Start Guide</vt:lpstr>
      <vt:lpstr>Production Cost Comparison</vt:lpstr>
      <vt:lpstr>Production Cost Summary</vt:lpstr>
      <vt:lpstr>Yield Estimates</vt:lpstr>
      <vt:lpstr>Price Analysis</vt:lpstr>
      <vt:lpstr>Cash Averages 2016-2024</vt:lpstr>
      <vt:lpstr>Profitability Analysis</vt:lpstr>
      <vt:lpstr>Break-Even Analysis</vt:lpstr>
      <vt:lpstr>Crop Rankings</vt:lpstr>
      <vt:lpstr>Full Summary View</vt:lpstr>
      <vt:lpstr>Resources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 Gabor</dc:creator>
  <cp:lastModifiedBy>Dustin Gabor</cp:lastModifiedBy>
  <dcterms:created xsi:type="dcterms:W3CDTF">2021-12-03T03:58:20Z</dcterms:created>
  <dcterms:modified xsi:type="dcterms:W3CDTF">2024-12-16T18:20:08Z</dcterms:modified>
</cp:coreProperties>
</file>